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งานประกันและมาตรฐานการศึกษาอ.นริศรา\SAR 2563\เครื่องมือเก็บข้อมูลประกันคุณภาพ ตามมาตรฐาน พ.ศ.2561.3ม.9ด.25 ประเด็น\"/>
    </mc:Choice>
  </mc:AlternateContent>
  <bookViews>
    <workbookView xWindow="0" yWindow="0" windowWidth="24000" windowHeight="9780"/>
  </bookViews>
  <sheets>
    <sheet name="กรอกผลแบบประเมิน" sheetId="10" r:id="rId1"/>
    <sheet name="ความคิดเห็น ผู้ตอบ" sheetId="2" r:id="rId2"/>
    <sheet name="Sheet1" sheetId="11" r:id="rId3"/>
  </sheets>
  <definedNames>
    <definedName name="_xlnm.Print_Area" localSheetId="1">'ความคิดเห็น ผู้ตอบ'!$A$1:$L$23</definedName>
  </definedNames>
  <calcPr calcId="171027"/>
</workbook>
</file>

<file path=xl/calcChain.xml><?xml version="1.0" encoding="utf-8"?>
<calcChain xmlns="http://schemas.openxmlformats.org/spreadsheetml/2006/main">
  <c r="K5" i="10" l="1"/>
  <c r="K9" i="10"/>
  <c r="K13" i="10"/>
  <c r="K17" i="10"/>
  <c r="K21" i="10"/>
  <c r="K25" i="10"/>
  <c r="K29" i="10"/>
  <c r="K33" i="10"/>
  <c r="K37" i="10"/>
  <c r="K41" i="10"/>
  <c r="J3" i="10"/>
  <c r="K3" i="10" s="1"/>
  <c r="J4" i="10"/>
  <c r="K4" i="10" s="1"/>
  <c r="J27" i="10"/>
  <c r="K27" i="10" s="1"/>
  <c r="J40" i="10"/>
  <c r="K40" i="10" s="1"/>
  <c r="J5" i="10"/>
  <c r="J6" i="10"/>
  <c r="K6" i="10" s="1"/>
  <c r="J7" i="10"/>
  <c r="K7" i="10" s="1"/>
  <c r="J8" i="10"/>
  <c r="K8" i="10" s="1"/>
  <c r="J9" i="10"/>
  <c r="J10" i="10"/>
  <c r="K10" i="10" s="1"/>
  <c r="J11" i="10"/>
  <c r="K11" i="10" s="1"/>
  <c r="J12" i="10"/>
  <c r="K12" i="10" s="1"/>
  <c r="J13" i="10"/>
  <c r="J14" i="10"/>
  <c r="K14" i="10" s="1"/>
  <c r="J15" i="10"/>
  <c r="K15" i="10" s="1"/>
  <c r="J16" i="10"/>
  <c r="K16" i="10" s="1"/>
  <c r="J17" i="10"/>
  <c r="J18" i="10"/>
  <c r="K18" i="10" s="1"/>
  <c r="J19" i="10"/>
  <c r="K19" i="10" s="1"/>
  <c r="J20" i="10"/>
  <c r="K20" i="10" s="1"/>
  <c r="J21" i="10"/>
  <c r="J22" i="10"/>
  <c r="K22" i="10" s="1"/>
  <c r="J23" i="10"/>
  <c r="K23" i="10" s="1"/>
  <c r="J24" i="10"/>
  <c r="K24" i="10" s="1"/>
  <c r="J25" i="10"/>
  <c r="J26" i="10"/>
  <c r="K26" i="10" s="1"/>
  <c r="J28" i="10"/>
  <c r="K28" i="10" s="1"/>
  <c r="J29" i="10"/>
  <c r="J30" i="10"/>
  <c r="J31" i="10"/>
  <c r="K31" i="10" s="1"/>
  <c r="J32" i="10"/>
  <c r="K32" i="10" s="1"/>
  <c r="J33" i="10"/>
  <c r="J34" i="10"/>
  <c r="J35" i="10"/>
  <c r="K35" i="10" s="1"/>
  <c r="J36" i="10"/>
  <c r="K36" i="10" s="1"/>
  <c r="J37" i="10"/>
  <c r="J38" i="10"/>
  <c r="J39" i="10"/>
  <c r="K39" i="10" s="1"/>
  <c r="J41" i="10"/>
  <c r="J42" i="10"/>
  <c r="C44" i="10"/>
  <c r="C45" i="10" s="1"/>
  <c r="D44" i="10"/>
  <c r="D45" i="10" s="1"/>
  <c r="E44" i="10"/>
  <c r="E45" i="10" s="1"/>
  <c r="F44" i="10"/>
  <c r="F45" i="10" s="1"/>
  <c r="G44" i="10"/>
  <c r="G45" i="10" s="1"/>
  <c r="H44" i="10"/>
  <c r="H45" i="10" s="1"/>
  <c r="I44" i="10"/>
  <c r="I45" i="10" s="1"/>
  <c r="B44" i="10"/>
  <c r="B45" i="10" s="1"/>
  <c r="D43" i="10"/>
  <c r="E43" i="10"/>
  <c r="F43" i="10"/>
  <c r="G43" i="10"/>
  <c r="H43" i="10"/>
  <c r="I43" i="10"/>
  <c r="C43" i="10"/>
  <c r="B43" i="10"/>
  <c r="C58" i="10"/>
  <c r="G8" i="2" s="1"/>
  <c r="D58" i="10"/>
  <c r="G9" i="2" s="1"/>
  <c r="E58" i="10"/>
  <c r="G10" i="2" s="1"/>
  <c r="F58" i="10"/>
  <c r="G11" i="2" s="1"/>
  <c r="G58" i="10"/>
  <c r="G12" i="2" s="1"/>
  <c r="H58" i="10"/>
  <c r="G13" i="2" s="1"/>
  <c r="I58" i="10"/>
  <c r="G14" i="2" s="1"/>
  <c r="C57" i="10"/>
  <c r="F8" i="2" s="1"/>
  <c r="D57" i="10"/>
  <c r="F9" i="2" s="1"/>
  <c r="E57" i="10"/>
  <c r="F10" i="2" s="1"/>
  <c r="F57" i="10"/>
  <c r="F11" i="2" s="1"/>
  <c r="G57" i="10"/>
  <c r="F12" i="2" s="1"/>
  <c r="H57" i="10"/>
  <c r="F13" i="2" s="1"/>
  <c r="I57" i="10"/>
  <c r="F14" i="2" s="1"/>
  <c r="C56" i="10"/>
  <c r="E8" i="2" s="1"/>
  <c r="D56" i="10"/>
  <c r="E9" i="2" s="1"/>
  <c r="E56" i="10"/>
  <c r="E10" i="2" s="1"/>
  <c r="F56" i="10"/>
  <c r="E11" i="2" s="1"/>
  <c r="G56" i="10"/>
  <c r="E12" i="2" s="1"/>
  <c r="H56" i="10"/>
  <c r="E13" i="2" s="1"/>
  <c r="I56" i="10"/>
  <c r="E14" i="2" s="1"/>
  <c r="C55" i="10"/>
  <c r="D8" i="2" s="1"/>
  <c r="D55" i="10"/>
  <c r="D9" i="2" s="1"/>
  <c r="E55" i="10"/>
  <c r="D10" i="2" s="1"/>
  <c r="F55" i="10"/>
  <c r="D11" i="2" s="1"/>
  <c r="G55" i="10"/>
  <c r="D12" i="2" s="1"/>
  <c r="H55" i="10"/>
  <c r="D13" i="2" s="1"/>
  <c r="I55" i="10"/>
  <c r="D14" i="2" s="1"/>
  <c r="C54" i="10"/>
  <c r="C8" i="2" s="1"/>
  <c r="D54" i="10"/>
  <c r="C9" i="2" s="1"/>
  <c r="E54" i="10"/>
  <c r="C10" i="2" s="1"/>
  <c r="F54" i="10"/>
  <c r="C11" i="2" s="1"/>
  <c r="G54" i="10"/>
  <c r="C12" i="2" s="1"/>
  <c r="H54" i="10"/>
  <c r="C13" i="2" s="1"/>
  <c r="I54" i="10"/>
  <c r="C14" i="2" s="1"/>
  <c r="B58" i="10"/>
  <c r="G7" i="2" s="1"/>
  <c r="B57" i="10"/>
  <c r="F7" i="2" s="1"/>
  <c r="B56" i="10"/>
  <c r="E7" i="2" s="1"/>
  <c r="B55" i="10"/>
  <c r="D7" i="2" s="1"/>
  <c r="B54" i="10"/>
  <c r="C7" i="2" s="1"/>
  <c r="L34" i="10" l="1"/>
  <c r="L25" i="10"/>
  <c r="L21" i="10"/>
  <c r="L17" i="10"/>
  <c r="L13" i="10"/>
  <c r="L9" i="10"/>
  <c r="L5" i="10"/>
  <c r="L42" i="10"/>
  <c r="L37" i="10"/>
  <c r="L33" i="10"/>
  <c r="L29" i="10"/>
  <c r="L24" i="10"/>
  <c r="L20" i="10"/>
  <c r="L16" i="10"/>
  <c r="L12" i="10"/>
  <c r="L8" i="10"/>
  <c r="L40" i="10"/>
  <c r="L4" i="10"/>
  <c r="L41" i="10"/>
  <c r="L36" i="10"/>
  <c r="L32" i="10"/>
  <c r="L28" i="10"/>
  <c r="K42" i="10"/>
  <c r="K38" i="10"/>
  <c r="I48" i="10" s="1"/>
  <c r="I49" i="10" s="1"/>
  <c r="I50" i="10" s="1"/>
  <c r="K34" i="10"/>
  <c r="K30" i="10"/>
  <c r="K44" i="10" s="1"/>
  <c r="L23" i="10"/>
  <c r="L19" i="10"/>
  <c r="L15" i="10"/>
  <c r="L11" i="10"/>
  <c r="L7" i="10"/>
  <c r="L27" i="10"/>
  <c r="L39" i="10"/>
  <c r="L35" i="10"/>
  <c r="L31" i="10"/>
  <c r="L26" i="10"/>
  <c r="L22" i="10"/>
  <c r="L18" i="10"/>
  <c r="L14" i="10"/>
  <c r="L10" i="10"/>
  <c r="L6" i="10"/>
  <c r="L3" i="10"/>
  <c r="I8" i="2"/>
  <c r="P8" i="2" s="1"/>
  <c r="H9" i="2"/>
  <c r="O11" i="2"/>
  <c r="H14" i="2"/>
  <c r="J43" i="10"/>
  <c r="J44" i="10"/>
  <c r="I9" i="2"/>
  <c r="P9" i="2" s="1"/>
  <c r="O12" i="2"/>
  <c r="H8" i="2"/>
  <c r="I11" i="2"/>
  <c r="P11" i="2" s="1"/>
  <c r="I14" i="2"/>
  <c r="P14" i="2" s="1"/>
  <c r="O10" i="2"/>
  <c r="H13" i="2"/>
  <c r="O9" i="2"/>
  <c r="J8" i="2"/>
  <c r="M8" i="2" s="1"/>
  <c r="N8" i="2" s="1"/>
  <c r="H11" i="2"/>
  <c r="O14" i="2"/>
  <c r="I12" i="2"/>
  <c r="O8" i="2"/>
  <c r="K8" i="2" s="1"/>
  <c r="O13" i="2"/>
  <c r="I13" i="2"/>
  <c r="H10" i="2"/>
  <c r="H12" i="2"/>
  <c r="I10" i="2"/>
  <c r="P10" i="2" s="1"/>
  <c r="O7" i="2"/>
  <c r="I7" i="2"/>
  <c r="H7" i="2"/>
  <c r="L8" i="2"/>
  <c r="K45" i="10" l="1"/>
  <c r="L38" i="10"/>
  <c r="K43" i="10"/>
  <c r="L30" i="10"/>
  <c r="K10" i="2"/>
  <c r="K11" i="2"/>
  <c r="J14" i="2"/>
  <c r="L14" i="2" s="1"/>
  <c r="K14" i="2"/>
  <c r="J10" i="2"/>
  <c r="M10" i="2" s="1"/>
  <c r="N10" i="2" s="1"/>
  <c r="K9" i="2"/>
  <c r="J9" i="2"/>
  <c r="M9" i="2" s="1"/>
  <c r="N9" i="2" s="1"/>
  <c r="J11" i="2"/>
  <c r="M11" i="2" s="1"/>
  <c r="N11" i="2" s="1"/>
  <c r="J13" i="2"/>
  <c r="P13" i="2"/>
  <c r="K13" i="2" s="1"/>
  <c r="J12" i="2"/>
  <c r="P12" i="2"/>
  <c r="K12" i="2" s="1"/>
  <c r="J7" i="2"/>
  <c r="P7" i="2"/>
  <c r="K7" i="2" s="1"/>
  <c r="M14" i="2" l="1"/>
  <c r="N14" i="2" s="1"/>
  <c r="L10" i="2"/>
  <c r="L9" i="2"/>
  <c r="L11" i="2"/>
  <c r="M13" i="2"/>
  <c r="N13" i="2" s="1"/>
  <c r="L13" i="2"/>
  <c r="L12" i="2"/>
  <c r="M12" i="2"/>
  <c r="N12" i="2" s="1"/>
  <c r="K15" i="2"/>
  <c r="M7" i="2"/>
  <c r="N7" i="2" s="1"/>
  <c r="L7" i="2"/>
  <c r="J15" i="2"/>
  <c r="L15" i="2" s="1"/>
</calcChain>
</file>

<file path=xl/sharedStrings.xml><?xml version="1.0" encoding="utf-8"?>
<sst xmlns="http://schemas.openxmlformats.org/spreadsheetml/2006/main" count="34" uniqueCount="31">
  <si>
    <t>จำนวน</t>
  </si>
  <si>
    <t>S.D.</t>
  </si>
  <si>
    <t>ความหมาย</t>
  </si>
  <si>
    <t>(คน)</t>
  </si>
  <si>
    <r>
      <t>S</t>
    </r>
    <r>
      <rPr>
        <sz val="16"/>
        <rFont val="Angsana New"/>
        <charset val="222"/>
      </rPr>
      <t>fx</t>
    </r>
  </si>
  <si>
    <t>เฉลี่ยรวม</t>
  </si>
  <si>
    <r>
      <t>S</t>
    </r>
    <r>
      <rPr>
        <sz val="16"/>
        <rFont val="Angsana New"/>
        <family val="1"/>
      </rPr>
      <t>f</t>
    </r>
    <r>
      <rPr>
        <sz val="16"/>
        <rFont val="Angsana New"/>
        <charset val="222"/>
      </rPr>
      <t>(X-     )</t>
    </r>
    <r>
      <rPr>
        <vertAlign val="superscript"/>
        <sz val="16"/>
        <rFont val="Angsana New"/>
        <family val="1"/>
      </rPr>
      <t>2</t>
    </r>
  </si>
  <si>
    <r>
      <t xml:space="preserve">SQRT </t>
    </r>
    <r>
      <rPr>
        <sz val="16"/>
        <rFont val="Symbol"/>
        <family val="1"/>
        <charset val="2"/>
      </rPr>
      <t>S</t>
    </r>
    <r>
      <rPr>
        <sz val="16"/>
        <rFont val="Angsana New"/>
        <family val="1"/>
      </rPr>
      <t>f</t>
    </r>
    <r>
      <rPr>
        <sz val="16"/>
        <rFont val="Angsana New"/>
        <charset val="222"/>
      </rPr>
      <t>(X-    )</t>
    </r>
    <r>
      <rPr>
        <vertAlign val="superscript"/>
        <sz val="16"/>
        <rFont val="Angsana New"/>
        <family val="1"/>
      </rPr>
      <t>2</t>
    </r>
    <r>
      <rPr>
        <sz val="16"/>
        <rFont val="Angsana New"/>
        <family val="1"/>
      </rPr>
      <t>/N(N-1)</t>
    </r>
  </si>
  <si>
    <t>ระดับ</t>
  </si>
  <si>
    <t>คนที่</t>
  </si>
  <si>
    <t>รวม</t>
  </si>
  <si>
    <t>เฉลี่ย</t>
  </si>
  <si>
    <t>ผล</t>
  </si>
  <si>
    <t>จำนวนคนที่ตอบในแต่ละข้อ</t>
  </si>
  <si>
    <t xml:space="preserve"> รายการประเมินประเด็นจากแบบสอบถาม</t>
  </si>
  <si>
    <t xml:space="preserve"> รายการประเมิน</t>
  </si>
  <si>
    <t>ระดับความคิดเห็นผู้ตอบ</t>
  </si>
  <si>
    <t>ตารางแสดงผลการวิเคราะห์ความคิดเห็นของตอบแบบสอบถาม</t>
  </si>
  <si>
    <r>
      <t>กิจกรรม</t>
    </r>
    <r>
      <rPr>
        <sz val="16"/>
        <rFont val="TH SarabunPSK"/>
        <family val="2"/>
      </rPr>
      <t>............................................................................</t>
    </r>
  </si>
  <si>
    <t>ผลการประเมิน</t>
  </si>
  <si>
    <t>คิดเป็นร้อยละ</t>
  </si>
  <si>
    <t>ค่าคะแนนที่ได้</t>
  </si>
  <si>
    <t>จำนวนแบบสอบถามที่มีคะแนนเฉลี่ย ตั้งแต่ ๓.๕๑ - ๕.๐๐</t>
  </si>
  <si>
    <t>การดูแลสภาพแวดล้อมความปลอดภัยของสาขาวิชา</t>
  </si>
  <si>
    <t>สภาพการตกแต่ง และจัดภูมิทัศน์ของสาขาวิชา</t>
  </si>
  <si>
    <t>การใช้อาคารสถานที่ของสาขาวิชา</t>
  </si>
  <si>
    <t>สภาพ และการใช้ห้องเรียนของสาขาวิชา</t>
  </si>
  <si>
    <t>สภาพ และการใช้ห้องปฏิบัติการของสาขาวิชา</t>
  </si>
  <si>
    <t>สภาพ และการใช้โรงฝึกงานของสาขาวิชา</t>
  </si>
  <si>
    <t>สภาพ และการใช้ห้องเรียนรู้เทคโนโลยีของสาขาวิชา</t>
  </si>
  <si>
    <t>สิ่งอำนวยความสะดวกในการให้บริการผู้เรียนเพียงพอต่อความต้องการ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</si>
</sst>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6"/>
      <name val="Angsana New"/>
      <charset val="222"/>
    </font>
    <font>
      <sz val="8"/>
      <name val="Angsana New"/>
      <charset val="222"/>
    </font>
    <font>
      <sz val="16"/>
      <name val="Angsana New"/>
      <family val="1"/>
    </font>
    <font>
      <b/>
      <sz val="16"/>
      <name val="Angsana New"/>
      <family val="1"/>
    </font>
    <font>
      <sz val="16"/>
      <color indexed="12"/>
      <name val="Angsana New"/>
      <charset val="222"/>
    </font>
    <font>
      <sz val="16"/>
      <color indexed="11"/>
      <name val="Angsana New"/>
      <charset val="222"/>
    </font>
    <font>
      <sz val="16"/>
      <name val="Symbol"/>
      <family val="1"/>
      <charset val="2"/>
    </font>
    <font>
      <vertAlign val="superscript"/>
      <sz val="16"/>
      <name val="Angsana New"/>
      <family val="1"/>
    </font>
    <font>
      <b/>
      <sz val="14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indexed="10"/>
      <name val="TH SarabunPSK"/>
      <family val="2"/>
    </font>
    <font>
      <sz val="14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7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9" fillId="0" borderId="0" xfId="0" applyFont="1" applyBorder="1"/>
    <xf numFmtId="0" fontId="9" fillId="0" borderId="0" xfId="0" applyFont="1"/>
    <xf numFmtId="0" fontId="10" fillId="0" borderId="1" xfId="0" applyFont="1" applyBorder="1"/>
    <xf numFmtId="0" fontId="10" fillId="0" borderId="2" xfId="0" applyFont="1" applyBorder="1" applyAlignment="1">
      <alignment horizontal="center"/>
    </xf>
    <xf numFmtId="0" fontId="10" fillId="0" borderId="3" xfId="0" applyFont="1" applyBorder="1"/>
    <xf numFmtId="0" fontId="10" fillId="0" borderId="2" xfId="0" applyFont="1" applyBorder="1"/>
    <xf numFmtId="0" fontId="10" fillId="0" borderId="4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2" fontId="11" fillId="0" borderId="11" xfId="0" applyNumberFormat="1" applyFont="1" applyBorder="1" applyAlignment="1">
      <alignment horizontal="center"/>
    </xf>
    <xf numFmtId="2" fontId="10" fillId="0" borderId="11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2" fontId="9" fillId="0" borderId="5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0" fillId="0" borderId="5" xfId="0" applyFont="1" applyBorder="1"/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59" fontId="9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59" fontId="9" fillId="2" borderId="5" xfId="0" applyNumberFormat="1" applyFont="1" applyFill="1" applyBorder="1" applyAlignment="1">
      <alignment horizontal="center" vertical="center"/>
    </xf>
    <xf numFmtId="59" fontId="9" fillId="3" borderId="5" xfId="0" applyNumberFormat="1" applyFont="1" applyFill="1" applyBorder="1" applyAlignment="1">
      <alignment horizontal="center" vertical="center"/>
    </xf>
    <xf numFmtId="59" fontId="10" fillId="0" borderId="10" xfId="0" applyNumberFormat="1" applyFont="1" applyBorder="1" applyAlignment="1">
      <alignment horizontal="center"/>
    </xf>
    <xf numFmtId="0" fontId="10" fillId="0" borderId="5" xfId="0" applyFont="1" applyBorder="1" applyAlignment="1">
      <alignment horizontal="right" vertical="center"/>
    </xf>
    <xf numFmtId="2" fontId="10" fillId="0" borderId="5" xfId="0" applyNumberFormat="1" applyFont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2" fontId="10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2" fontId="10" fillId="0" borderId="0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10" fillId="0" borderId="7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2" fontId="10" fillId="0" borderId="0" xfId="0" applyNumberFormat="1" applyFont="1" applyAlignment="1">
      <alignment vertical="center"/>
    </xf>
    <xf numFmtId="0" fontId="9" fillId="0" borderId="14" xfId="0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2" fontId="10" fillId="0" borderId="1" xfId="0" applyNumberFormat="1" applyFont="1" applyBorder="1" applyAlignment="1">
      <alignment vertical="center"/>
    </xf>
    <xf numFmtId="2" fontId="9" fillId="0" borderId="5" xfId="0" applyNumberFormat="1" applyFont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2" fontId="10" fillId="0" borderId="7" xfId="0" applyNumberFormat="1" applyFont="1" applyBorder="1" applyAlignment="1">
      <alignment vertical="center"/>
    </xf>
    <xf numFmtId="2" fontId="9" fillId="0" borderId="6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right" vertical="center"/>
    </xf>
    <xf numFmtId="2" fontId="2" fillId="0" borderId="0" xfId="0" applyNumberFormat="1" applyFont="1" applyBorder="1" applyAlignment="1">
      <alignment horizontal="center"/>
    </xf>
    <xf numFmtId="2" fontId="10" fillId="0" borderId="5" xfId="0" applyNumberFormat="1" applyFont="1" applyBorder="1" applyAlignment="1">
      <alignment vertical="center"/>
    </xf>
    <xf numFmtId="2" fontId="2" fillId="0" borderId="10" xfId="0" applyNumberFormat="1" applyFont="1" applyBorder="1" applyAlignment="1">
      <alignment horizontal="center"/>
    </xf>
    <xf numFmtId="2" fontId="12" fillId="0" borderId="5" xfId="0" applyNumberFormat="1" applyFont="1" applyBorder="1" applyAlignment="1">
      <alignment horizontal="center" vertical="center"/>
    </xf>
    <xf numFmtId="2" fontId="8" fillId="0" borderId="5" xfId="0" applyNumberFormat="1" applyFont="1" applyBorder="1" applyAlignment="1">
      <alignment horizontal="center" vertical="center"/>
    </xf>
    <xf numFmtId="2" fontId="10" fillId="0" borderId="6" xfId="0" applyNumberFormat="1" applyFont="1" applyBorder="1" applyAlignment="1">
      <alignment horizontal="center"/>
    </xf>
    <xf numFmtId="2" fontId="10" fillId="0" borderId="5" xfId="0" applyNumberFormat="1" applyFont="1" applyBorder="1" applyAlignment="1">
      <alignment horizontal="center"/>
    </xf>
    <xf numFmtId="0" fontId="10" fillId="0" borderId="15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2" fontId="3" fillId="0" borderId="0" xfId="0" applyNumberFormat="1" applyFont="1" applyBorder="1" applyAlignment="1">
      <alignment horizontal="center"/>
    </xf>
    <xf numFmtId="0" fontId="10" fillId="0" borderId="10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4</xdr:row>
          <xdr:rowOff>190500</xdr:rowOff>
        </xdr:from>
        <xdr:to>
          <xdr:col>9</xdr:col>
          <xdr:colOff>295275</xdr:colOff>
          <xdr:row>5</xdr:row>
          <xdr:rowOff>85725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476250</xdr:colOff>
          <xdr:row>5</xdr:row>
          <xdr:rowOff>66675</xdr:rowOff>
        </xdr:from>
        <xdr:to>
          <xdr:col>12</xdr:col>
          <xdr:colOff>638175</xdr:colOff>
          <xdr:row>5</xdr:row>
          <xdr:rowOff>257175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800100</xdr:colOff>
          <xdr:row>5</xdr:row>
          <xdr:rowOff>66675</xdr:rowOff>
        </xdr:from>
        <xdr:to>
          <xdr:col>13</xdr:col>
          <xdr:colOff>962025</xdr:colOff>
          <xdr:row>5</xdr:row>
          <xdr:rowOff>257175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5</xdr:row>
          <xdr:rowOff>57150</xdr:rowOff>
        </xdr:from>
        <xdr:to>
          <xdr:col>14</xdr:col>
          <xdr:colOff>590550</xdr:colOff>
          <xdr:row>5</xdr:row>
          <xdr:rowOff>304800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57150</xdr:colOff>
          <xdr:row>5</xdr:row>
          <xdr:rowOff>38100</xdr:rowOff>
        </xdr:from>
        <xdr:to>
          <xdr:col>15</xdr:col>
          <xdr:colOff>552450</xdr:colOff>
          <xdr:row>5</xdr:row>
          <xdr:rowOff>295275</xdr:rowOff>
        </xdr:to>
        <xdr:sp macro="" textlink="">
          <xdr:nvSpPr>
            <xdr:cNvPr id="2053" name="Object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200025</xdr:colOff>
          <xdr:row>1</xdr:row>
          <xdr:rowOff>257175</xdr:rowOff>
        </xdr:from>
        <xdr:to>
          <xdr:col>16</xdr:col>
          <xdr:colOff>1400175</xdr:colOff>
          <xdr:row>3</xdr:row>
          <xdr:rowOff>0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oleObject" Target="../embeddings/oleObject6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image" Target="../media/image4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5.bin"/><Relationship Id="rId5" Type="http://schemas.openxmlformats.org/officeDocument/2006/relationships/image" Target="../media/image1.emf"/><Relationship Id="rId10" Type="http://schemas.openxmlformats.org/officeDocument/2006/relationships/image" Target="../media/image3.emf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Relationship Id="rId14" Type="http://schemas.openxmlformats.org/officeDocument/2006/relationships/image" Target="../media/image5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abSelected="1" workbookViewId="0">
      <selection activeCell="R9" sqref="R9"/>
    </sheetView>
  </sheetViews>
  <sheetFormatPr defaultColWidth="8.85546875" defaultRowHeight="21" x14ac:dyDescent="0.5"/>
  <cols>
    <col min="1" max="1" width="5.42578125" style="31" customWidth="1"/>
    <col min="2" max="8" width="6.7109375" style="31" customWidth="1"/>
    <col min="9" max="9" width="7.28515625" style="31" customWidth="1"/>
    <col min="10" max="10" width="6.7109375" style="31" customWidth="1"/>
    <col min="11" max="11" width="7.28515625" style="39" customWidth="1"/>
    <col min="12" max="12" width="7.28515625" style="31" customWidth="1"/>
    <col min="13" max="13" width="8.42578125" style="31" customWidth="1"/>
    <col min="14" max="31" width="6.7109375" style="31" customWidth="1"/>
    <col min="32" max="16384" width="8.85546875" style="31"/>
  </cols>
  <sheetData>
    <row r="1" spans="1:13" x14ac:dyDescent="0.5">
      <c r="B1" s="71" t="s">
        <v>14</v>
      </c>
      <c r="C1" s="71"/>
      <c r="D1" s="71"/>
      <c r="E1" s="71"/>
      <c r="F1" s="71"/>
      <c r="G1" s="71"/>
      <c r="H1" s="71"/>
      <c r="I1" s="71"/>
      <c r="J1" s="74" t="s">
        <v>19</v>
      </c>
      <c r="K1" s="75"/>
      <c r="L1" s="76"/>
    </row>
    <row r="2" spans="1:13" ht="18" customHeight="1" x14ac:dyDescent="0.5">
      <c r="A2" s="30" t="s">
        <v>9</v>
      </c>
      <c r="B2" s="32">
        <v>1</v>
      </c>
      <c r="C2" s="32">
        <v>2</v>
      </c>
      <c r="D2" s="32">
        <v>3</v>
      </c>
      <c r="E2" s="32">
        <v>4</v>
      </c>
      <c r="F2" s="32">
        <v>5</v>
      </c>
      <c r="G2" s="32">
        <v>6</v>
      </c>
      <c r="H2" s="32">
        <v>7</v>
      </c>
      <c r="I2" s="32">
        <v>8</v>
      </c>
      <c r="J2" s="53" t="s">
        <v>10</v>
      </c>
      <c r="K2" s="53" t="s">
        <v>11</v>
      </c>
      <c r="L2" s="53" t="s">
        <v>8</v>
      </c>
    </row>
    <row r="3" spans="1:13" ht="18" customHeight="1" x14ac:dyDescent="0.5">
      <c r="A3" s="30">
        <v>1</v>
      </c>
      <c r="B3" s="33">
        <v>2</v>
      </c>
      <c r="C3" s="33">
        <v>4</v>
      </c>
      <c r="D3" s="33">
        <v>4</v>
      </c>
      <c r="E3" s="33">
        <v>5</v>
      </c>
      <c r="F3" s="33">
        <v>3</v>
      </c>
      <c r="G3" s="33">
        <v>4</v>
      </c>
      <c r="H3" s="33">
        <v>5</v>
      </c>
      <c r="I3" s="33">
        <v>4</v>
      </c>
      <c r="J3" s="33">
        <f t="shared" ref="J3:J44" si="0">SUM(B3:I3)</f>
        <v>31</v>
      </c>
      <c r="K3" s="38">
        <f>(J3/8)</f>
        <v>3.875</v>
      </c>
      <c r="L3" s="63" t="str">
        <f>IF(K3&gt;=4.5,"มากที่สุด",IF(K3&gt;=3.5,"มาก",IF(K3&gt;=2.5,"ปานกลาง",IF(K3&gt;=1.5,"น้อย","น้อยที่สุด"))))</f>
        <v>มาก</v>
      </c>
      <c r="M3" s="44"/>
    </row>
    <row r="4" spans="1:13" ht="18" customHeight="1" x14ac:dyDescent="0.5">
      <c r="A4" s="30">
        <v>2</v>
      </c>
      <c r="B4" s="33">
        <v>2</v>
      </c>
      <c r="C4" s="33">
        <v>4</v>
      </c>
      <c r="D4" s="33">
        <v>4</v>
      </c>
      <c r="E4" s="33">
        <v>5</v>
      </c>
      <c r="F4" s="33">
        <v>3</v>
      </c>
      <c r="G4" s="33">
        <v>4</v>
      </c>
      <c r="H4" s="33">
        <v>5</v>
      </c>
      <c r="I4" s="33">
        <v>4</v>
      </c>
      <c r="J4" s="33">
        <f t="shared" si="0"/>
        <v>31</v>
      </c>
      <c r="K4" s="38">
        <f t="shared" ref="K4:K42" si="1">(J4/8)</f>
        <v>3.875</v>
      </c>
      <c r="L4" s="63" t="str">
        <f>IF(K4&gt;=4.5,"มากที่สุด",IF(K4&gt;=3.5,"มาก",IF(K4&gt;=2.5,"ปานกลาง",IF(K4&gt;=1.5,"น้อย","น้อยที่สุด"))))</f>
        <v>มาก</v>
      </c>
    </row>
    <row r="5" spans="1:13" ht="18" customHeight="1" x14ac:dyDescent="0.5">
      <c r="A5" s="30">
        <v>3</v>
      </c>
      <c r="B5" s="33">
        <v>2</v>
      </c>
      <c r="C5" s="33">
        <v>4</v>
      </c>
      <c r="D5" s="33">
        <v>4</v>
      </c>
      <c r="E5" s="33">
        <v>5</v>
      </c>
      <c r="F5" s="33">
        <v>3</v>
      </c>
      <c r="G5" s="33">
        <v>4</v>
      </c>
      <c r="H5" s="33">
        <v>5</v>
      </c>
      <c r="I5" s="33">
        <v>4</v>
      </c>
      <c r="J5" s="33">
        <f t="shared" si="0"/>
        <v>31</v>
      </c>
      <c r="K5" s="38">
        <f t="shared" si="1"/>
        <v>3.875</v>
      </c>
      <c r="L5" s="63" t="str">
        <f t="shared" ref="L5:L42" si="2">IF(K5&gt;=4.5,"มากที่สุด",IF(K5&gt;=3.5,"มาก",IF(K5&gt;=2.5,"ปานกลาง",IF(K5&gt;=1.5,"น้อย","น้อยที่สุด"))))</f>
        <v>มาก</v>
      </c>
    </row>
    <row r="6" spans="1:13" ht="18" customHeight="1" x14ac:dyDescent="0.5">
      <c r="A6" s="30">
        <v>4</v>
      </c>
      <c r="B6" s="33">
        <v>2</v>
      </c>
      <c r="C6" s="33">
        <v>4</v>
      </c>
      <c r="D6" s="33">
        <v>4</v>
      </c>
      <c r="E6" s="33">
        <v>5</v>
      </c>
      <c r="F6" s="33">
        <v>3</v>
      </c>
      <c r="G6" s="33">
        <v>4</v>
      </c>
      <c r="H6" s="33">
        <v>5</v>
      </c>
      <c r="I6" s="33">
        <v>4</v>
      </c>
      <c r="J6" s="33">
        <f t="shared" si="0"/>
        <v>31</v>
      </c>
      <c r="K6" s="38">
        <f t="shared" si="1"/>
        <v>3.875</v>
      </c>
      <c r="L6" s="63" t="str">
        <f t="shared" si="2"/>
        <v>มาก</v>
      </c>
    </row>
    <row r="7" spans="1:13" ht="18" customHeight="1" x14ac:dyDescent="0.5">
      <c r="A7" s="30">
        <v>5</v>
      </c>
      <c r="B7" s="33">
        <v>2</v>
      </c>
      <c r="C7" s="33">
        <v>4</v>
      </c>
      <c r="D7" s="33">
        <v>4</v>
      </c>
      <c r="E7" s="33">
        <v>5</v>
      </c>
      <c r="F7" s="33">
        <v>3</v>
      </c>
      <c r="G7" s="33">
        <v>4</v>
      </c>
      <c r="H7" s="33">
        <v>5</v>
      </c>
      <c r="I7" s="33">
        <v>4</v>
      </c>
      <c r="J7" s="33">
        <f t="shared" si="0"/>
        <v>31</v>
      </c>
      <c r="K7" s="38">
        <f t="shared" si="1"/>
        <v>3.875</v>
      </c>
      <c r="L7" s="63" t="str">
        <f t="shared" si="2"/>
        <v>มาก</v>
      </c>
    </row>
    <row r="8" spans="1:13" ht="18" customHeight="1" x14ac:dyDescent="0.5">
      <c r="A8" s="30">
        <v>6</v>
      </c>
      <c r="B8" s="33">
        <v>2</v>
      </c>
      <c r="C8" s="33">
        <v>4</v>
      </c>
      <c r="D8" s="33">
        <v>4</v>
      </c>
      <c r="E8" s="33">
        <v>5</v>
      </c>
      <c r="F8" s="33">
        <v>3</v>
      </c>
      <c r="G8" s="33">
        <v>4</v>
      </c>
      <c r="H8" s="33">
        <v>5</v>
      </c>
      <c r="I8" s="33">
        <v>4</v>
      </c>
      <c r="J8" s="33">
        <f t="shared" si="0"/>
        <v>31</v>
      </c>
      <c r="K8" s="38">
        <f t="shared" si="1"/>
        <v>3.875</v>
      </c>
      <c r="L8" s="63" t="str">
        <f t="shared" si="2"/>
        <v>มาก</v>
      </c>
    </row>
    <row r="9" spans="1:13" ht="18" customHeight="1" x14ac:dyDescent="0.5">
      <c r="A9" s="30">
        <v>7</v>
      </c>
      <c r="B9" s="33">
        <v>2</v>
      </c>
      <c r="C9" s="33">
        <v>4</v>
      </c>
      <c r="D9" s="33">
        <v>4</v>
      </c>
      <c r="E9" s="33">
        <v>5</v>
      </c>
      <c r="F9" s="33">
        <v>3</v>
      </c>
      <c r="G9" s="33">
        <v>4</v>
      </c>
      <c r="H9" s="33">
        <v>5</v>
      </c>
      <c r="I9" s="33">
        <v>4</v>
      </c>
      <c r="J9" s="33">
        <f t="shared" si="0"/>
        <v>31</v>
      </c>
      <c r="K9" s="38">
        <f t="shared" si="1"/>
        <v>3.875</v>
      </c>
      <c r="L9" s="63" t="str">
        <f t="shared" si="2"/>
        <v>มาก</v>
      </c>
    </row>
    <row r="10" spans="1:13" ht="18" customHeight="1" x14ac:dyDescent="0.5">
      <c r="A10" s="30">
        <v>8</v>
      </c>
      <c r="B10" s="33">
        <v>2</v>
      </c>
      <c r="C10" s="33">
        <v>4</v>
      </c>
      <c r="D10" s="33">
        <v>4</v>
      </c>
      <c r="E10" s="33">
        <v>5</v>
      </c>
      <c r="F10" s="33">
        <v>3</v>
      </c>
      <c r="G10" s="33">
        <v>4</v>
      </c>
      <c r="H10" s="33">
        <v>5</v>
      </c>
      <c r="I10" s="33">
        <v>4</v>
      </c>
      <c r="J10" s="33">
        <f t="shared" si="0"/>
        <v>31</v>
      </c>
      <c r="K10" s="38">
        <f t="shared" si="1"/>
        <v>3.875</v>
      </c>
      <c r="L10" s="63" t="str">
        <f t="shared" si="2"/>
        <v>มาก</v>
      </c>
    </row>
    <row r="11" spans="1:13" ht="18" customHeight="1" x14ac:dyDescent="0.5">
      <c r="A11" s="30">
        <v>9</v>
      </c>
      <c r="B11" s="37">
        <v>1</v>
      </c>
      <c r="C11" s="37">
        <v>2</v>
      </c>
      <c r="D11" s="37">
        <v>1</v>
      </c>
      <c r="E11" s="37">
        <v>2</v>
      </c>
      <c r="F11" s="37">
        <v>2</v>
      </c>
      <c r="G11" s="37">
        <v>2</v>
      </c>
      <c r="H11" s="37">
        <v>2</v>
      </c>
      <c r="I11" s="37">
        <v>1</v>
      </c>
      <c r="J11" s="33">
        <f t="shared" si="0"/>
        <v>13</v>
      </c>
      <c r="K11" s="38">
        <f t="shared" si="1"/>
        <v>1.625</v>
      </c>
      <c r="L11" s="63" t="str">
        <f t="shared" si="2"/>
        <v>น้อย</v>
      </c>
    </row>
    <row r="12" spans="1:13" ht="18" customHeight="1" x14ac:dyDescent="0.5">
      <c r="A12" s="30">
        <v>10</v>
      </c>
      <c r="B12" s="37">
        <v>1</v>
      </c>
      <c r="C12" s="37">
        <v>2</v>
      </c>
      <c r="D12" s="37">
        <v>1</v>
      </c>
      <c r="E12" s="37">
        <v>2</v>
      </c>
      <c r="F12" s="37">
        <v>2</v>
      </c>
      <c r="G12" s="37">
        <v>2</v>
      </c>
      <c r="H12" s="37">
        <v>2</v>
      </c>
      <c r="I12" s="37">
        <v>1</v>
      </c>
      <c r="J12" s="33">
        <f t="shared" si="0"/>
        <v>13</v>
      </c>
      <c r="K12" s="38">
        <f t="shared" si="1"/>
        <v>1.625</v>
      </c>
      <c r="L12" s="63" t="str">
        <f t="shared" si="2"/>
        <v>น้อย</v>
      </c>
    </row>
    <row r="13" spans="1:13" ht="18" customHeight="1" x14ac:dyDescent="0.5">
      <c r="A13" s="30">
        <v>11</v>
      </c>
      <c r="B13" s="33">
        <v>2</v>
      </c>
      <c r="C13" s="33">
        <v>4</v>
      </c>
      <c r="D13" s="33">
        <v>4</v>
      </c>
      <c r="E13" s="33">
        <v>5</v>
      </c>
      <c r="F13" s="33">
        <v>3</v>
      </c>
      <c r="G13" s="33">
        <v>4</v>
      </c>
      <c r="H13" s="33">
        <v>5</v>
      </c>
      <c r="I13" s="33">
        <v>4</v>
      </c>
      <c r="J13" s="33">
        <f t="shared" si="0"/>
        <v>31</v>
      </c>
      <c r="K13" s="38">
        <f t="shared" si="1"/>
        <v>3.875</v>
      </c>
      <c r="L13" s="63" t="str">
        <f t="shared" si="2"/>
        <v>มาก</v>
      </c>
    </row>
    <row r="14" spans="1:13" ht="18" customHeight="1" x14ac:dyDescent="0.5">
      <c r="A14" s="30">
        <v>12</v>
      </c>
      <c r="B14" s="37">
        <v>1</v>
      </c>
      <c r="C14" s="37">
        <v>2</v>
      </c>
      <c r="D14" s="37">
        <v>1</v>
      </c>
      <c r="E14" s="37">
        <v>2</v>
      </c>
      <c r="F14" s="37">
        <v>2</v>
      </c>
      <c r="G14" s="37">
        <v>2</v>
      </c>
      <c r="H14" s="37">
        <v>2</v>
      </c>
      <c r="I14" s="37">
        <v>1</v>
      </c>
      <c r="J14" s="33">
        <f t="shared" si="0"/>
        <v>13</v>
      </c>
      <c r="K14" s="38">
        <f t="shared" si="1"/>
        <v>1.625</v>
      </c>
      <c r="L14" s="63" t="str">
        <f t="shared" si="2"/>
        <v>น้อย</v>
      </c>
    </row>
    <row r="15" spans="1:13" ht="18" customHeight="1" x14ac:dyDescent="0.5">
      <c r="A15" s="30">
        <v>13</v>
      </c>
      <c r="B15" s="37">
        <v>1</v>
      </c>
      <c r="C15" s="37">
        <v>2</v>
      </c>
      <c r="D15" s="37">
        <v>1</v>
      </c>
      <c r="E15" s="37">
        <v>2</v>
      </c>
      <c r="F15" s="37">
        <v>2</v>
      </c>
      <c r="G15" s="37">
        <v>2</v>
      </c>
      <c r="H15" s="37">
        <v>2</v>
      </c>
      <c r="I15" s="37">
        <v>1</v>
      </c>
      <c r="J15" s="33">
        <f t="shared" si="0"/>
        <v>13</v>
      </c>
      <c r="K15" s="38">
        <f t="shared" si="1"/>
        <v>1.625</v>
      </c>
      <c r="L15" s="63" t="str">
        <f t="shared" si="2"/>
        <v>น้อย</v>
      </c>
    </row>
    <row r="16" spans="1:13" ht="18" customHeight="1" x14ac:dyDescent="0.5">
      <c r="A16" s="30">
        <v>14</v>
      </c>
      <c r="B16" s="37">
        <v>1</v>
      </c>
      <c r="C16" s="37">
        <v>2</v>
      </c>
      <c r="D16" s="37">
        <v>1</v>
      </c>
      <c r="E16" s="37">
        <v>2</v>
      </c>
      <c r="F16" s="37">
        <v>2</v>
      </c>
      <c r="G16" s="37">
        <v>2</v>
      </c>
      <c r="H16" s="37">
        <v>2</v>
      </c>
      <c r="I16" s="37">
        <v>1</v>
      </c>
      <c r="J16" s="33">
        <f t="shared" si="0"/>
        <v>13</v>
      </c>
      <c r="K16" s="38">
        <f t="shared" si="1"/>
        <v>1.625</v>
      </c>
      <c r="L16" s="63" t="str">
        <f t="shared" si="2"/>
        <v>น้อย</v>
      </c>
    </row>
    <row r="17" spans="1:13" ht="18" customHeight="1" x14ac:dyDescent="0.5">
      <c r="A17" s="30">
        <v>15</v>
      </c>
      <c r="B17" s="37">
        <v>1</v>
      </c>
      <c r="C17" s="37">
        <v>2</v>
      </c>
      <c r="D17" s="37">
        <v>1</v>
      </c>
      <c r="E17" s="37">
        <v>2</v>
      </c>
      <c r="F17" s="37">
        <v>2</v>
      </c>
      <c r="G17" s="37">
        <v>2</v>
      </c>
      <c r="H17" s="37">
        <v>2</v>
      </c>
      <c r="I17" s="37">
        <v>1</v>
      </c>
      <c r="J17" s="33">
        <f t="shared" si="0"/>
        <v>13</v>
      </c>
      <c r="K17" s="38">
        <f t="shared" si="1"/>
        <v>1.625</v>
      </c>
      <c r="L17" s="63" t="str">
        <f t="shared" si="2"/>
        <v>น้อย</v>
      </c>
    </row>
    <row r="18" spans="1:13" ht="18" customHeight="1" x14ac:dyDescent="0.5">
      <c r="A18" s="30">
        <v>16</v>
      </c>
      <c r="B18" s="37">
        <v>1</v>
      </c>
      <c r="C18" s="37">
        <v>2</v>
      </c>
      <c r="D18" s="37">
        <v>1</v>
      </c>
      <c r="E18" s="37">
        <v>2</v>
      </c>
      <c r="F18" s="37">
        <v>2</v>
      </c>
      <c r="G18" s="37">
        <v>2</v>
      </c>
      <c r="H18" s="37">
        <v>2</v>
      </c>
      <c r="I18" s="37">
        <v>1</v>
      </c>
      <c r="J18" s="33">
        <f t="shared" si="0"/>
        <v>13</v>
      </c>
      <c r="K18" s="38">
        <f t="shared" si="1"/>
        <v>1.625</v>
      </c>
      <c r="L18" s="63" t="str">
        <f t="shared" si="2"/>
        <v>น้อย</v>
      </c>
    </row>
    <row r="19" spans="1:13" ht="18" customHeight="1" x14ac:dyDescent="0.5">
      <c r="A19" s="30">
        <v>17</v>
      </c>
      <c r="B19" s="37">
        <v>1</v>
      </c>
      <c r="C19" s="37">
        <v>2</v>
      </c>
      <c r="D19" s="37">
        <v>1</v>
      </c>
      <c r="E19" s="37">
        <v>2</v>
      </c>
      <c r="F19" s="37">
        <v>2</v>
      </c>
      <c r="G19" s="37">
        <v>2</v>
      </c>
      <c r="H19" s="37">
        <v>2</v>
      </c>
      <c r="I19" s="37">
        <v>1</v>
      </c>
      <c r="J19" s="33">
        <f t="shared" si="0"/>
        <v>13</v>
      </c>
      <c r="K19" s="38">
        <f t="shared" si="1"/>
        <v>1.625</v>
      </c>
      <c r="L19" s="63" t="str">
        <f t="shared" si="2"/>
        <v>น้อย</v>
      </c>
    </row>
    <row r="20" spans="1:13" ht="18" customHeight="1" x14ac:dyDescent="0.5">
      <c r="A20" s="30">
        <v>18</v>
      </c>
      <c r="B20" s="33">
        <v>1</v>
      </c>
      <c r="C20" s="33">
        <v>4</v>
      </c>
      <c r="D20" s="33">
        <v>4</v>
      </c>
      <c r="E20" s="33">
        <v>5</v>
      </c>
      <c r="F20" s="33">
        <v>3</v>
      </c>
      <c r="G20" s="33">
        <v>4</v>
      </c>
      <c r="H20" s="33">
        <v>5</v>
      </c>
      <c r="I20" s="33">
        <v>3</v>
      </c>
      <c r="J20" s="33">
        <f t="shared" si="0"/>
        <v>29</v>
      </c>
      <c r="K20" s="38">
        <f t="shared" si="1"/>
        <v>3.625</v>
      </c>
      <c r="L20" s="63" t="str">
        <f t="shared" si="2"/>
        <v>มาก</v>
      </c>
    </row>
    <row r="21" spans="1:13" ht="18" customHeight="1" x14ac:dyDescent="0.5">
      <c r="A21" s="30">
        <v>19</v>
      </c>
      <c r="B21" s="33">
        <v>1</v>
      </c>
      <c r="C21" s="33">
        <v>4</v>
      </c>
      <c r="D21" s="33">
        <v>4</v>
      </c>
      <c r="E21" s="33">
        <v>5</v>
      </c>
      <c r="F21" s="33">
        <v>3</v>
      </c>
      <c r="G21" s="33">
        <v>4</v>
      </c>
      <c r="H21" s="33">
        <v>5</v>
      </c>
      <c r="I21" s="33">
        <v>4</v>
      </c>
      <c r="J21" s="33">
        <f t="shared" si="0"/>
        <v>30</v>
      </c>
      <c r="K21" s="38">
        <f t="shared" si="1"/>
        <v>3.75</v>
      </c>
      <c r="L21" s="63" t="str">
        <f t="shared" si="2"/>
        <v>มาก</v>
      </c>
    </row>
    <row r="22" spans="1:13" ht="18" customHeight="1" x14ac:dyDescent="0.5">
      <c r="A22" s="30">
        <v>20</v>
      </c>
      <c r="B22" s="33">
        <v>1</v>
      </c>
      <c r="C22" s="33">
        <v>5</v>
      </c>
      <c r="D22" s="33">
        <v>5</v>
      </c>
      <c r="E22" s="33">
        <v>5</v>
      </c>
      <c r="F22" s="33">
        <v>5</v>
      </c>
      <c r="G22" s="33">
        <v>5</v>
      </c>
      <c r="H22" s="33">
        <v>5</v>
      </c>
      <c r="I22" s="33">
        <v>5</v>
      </c>
      <c r="J22" s="33">
        <f t="shared" si="0"/>
        <v>36</v>
      </c>
      <c r="K22" s="38">
        <f t="shared" si="1"/>
        <v>4.5</v>
      </c>
      <c r="L22" s="63" t="str">
        <f t="shared" si="2"/>
        <v>มากที่สุด</v>
      </c>
    </row>
    <row r="23" spans="1:13" ht="18" customHeight="1" x14ac:dyDescent="0.5">
      <c r="A23" s="30">
        <v>21</v>
      </c>
      <c r="B23" s="33">
        <v>1</v>
      </c>
      <c r="C23" s="33">
        <v>2</v>
      </c>
      <c r="D23" s="33">
        <v>1</v>
      </c>
      <c r="E23" s="33">
        <v>2</v>
      </c>
      <c r="F23" s="33">
        <v>2</v>
      </c>
      <c r="G23" s="33">
        <v>2</v>
      </c>
      <c r="H23" s="33">
        <v>2</v>
      </c>
      <c r="I23" s="33">
        <v>1</v>
      </c>
      <c r="J23" s="33">
        <f t="shared" si="0"/>
        <v>13</v>
      </c>
      <c r="K23" s="38">
        <f t="shared" si="1"/>
        <v>1.625</v>
      </c>
      <c r="L23" s="63" t="str">
        <f t="shared" si="2"/>
        <v>น้อย</v>
      </c>
    </row>
    <row r="24" spans="1:13" ht="18" customHeight="1" x14ac:dyDescent="0.5">
      <c r="A24" s="30">
        <v>22</v>
      </c>
      <c r="B24" s="33">
        <v>2</v>
      </c>
      <c r="C24" s="33">
        <v>5</v>
      </c>
      <c r="D24" s="33">
        <v>5</v>
      </c>
      <c r="E24" s="33">
        <v>5</v>
      </c>
      <c r="F24" s="33">
        <v>5</v>
      </c>
      <c r="G24" s="33">
        <v>5</v>
      </c>
      <c r="H24" s="33">
        <v>5</v>
      </c>
      <c r="I24" s="33">
        <v>5</v>
      </c>
      <c r="J24" s="33">
        <f t="shared" si="0"/>
        <v>37</v>
      </c>
      <c r="K24" s="38">
        <f t="shared" si="1"/>
        <v>4.625</v>
      </c>
      <c r="L24" s="63" t="str">
        <f t="shared" si="2"/>
        <v>มากที่สุด</v>
      </c>
    </row>
    <row r="25" spans="1:13" ht="18" customHeight="1" x14ac:dyDescent="0.5">
      <c r="A25" s="30">
        <v>23</v>
      </c>
      <c r="B25" s="33">
        <v>1</v>
      </c>
      <c r="C25" s="33">
        <v>5</v>
      </c>
      <c r="D25" s="33">
        <v>5</v>
      </c>
      <c r="E25" s="33">
        <v>5</v>
      </c>
      <c r="F25" s="33">
        <v>5</v>
      </c>
      <c r="G25" s="33">
        <v>5</v>
      </c>
      <c r="H25" s="33">
        <v>5</v>
      </c>
      <c r="I25" s="33">
        <v>5</v>
      </c>
      <c r="J25" s="33">
        <f t="shared" si="0"/>
        <v>36</v>
      </c>
      <c r="K25" s="38">
        <f t="shared" si="1"/>
        <v>4.5</v>
      </c>
      <c r="L25" s="63" t="str">
        <f t="shared" si="2"/>
        <v>มากที่สุด</v>
      </c>
    </row>
    <row r="26" spans="1:13" ht="18" customHeight="1" x14ac:dyDescent="0.5">
      <c r="A26" s="30">
        <v>24</v>
      </c>
      <c r="B26" s="33">
        <v>1</v>
      </c>
      <c r="C26" s="33">
        <v>5</v>
      </c>
      <c r="D26" s="33">
        <v>5</v>
      </c>
      <c r="E26" s="33">
        <v>5</v>
      </c>
      <c r="F26" s="33">
        <v>5</v>
      </c>
      <c r="G26" s="33">
        <v>5</v>
      </c>
      <c r="H26" s="33">
        <v>5</v>
      </c>
      <c r="I26" s="33">
        <v>5</v>
      </c>
      <c r="J26" s="33">
        <f t="shared" si="0"/>
        <v>36</v>
      </c>
      <c r="K26" s="38">
        <f t="shared" si="1"/>
        <v>4.5</v>
      </c>
      <c r="L26" s="63" t="str">
        <f t="shared" si="2"/>
        <v>มากที่สุด</v>
      </c>
    </row>
    <row r="27" spans="1:13" ht="18" customHeight="1" x14ac:dyDescent="0.5">
      <c r="A27" s="30">
        <v>25</v>
      </c>
      <c r="B27" s="33">
        <v>1</v>
      </c>
      <c r="C27" s="33">
        <v>5</v>
      </c>
      <c r="D27" s="33">
        <v>5</v>
      </c>
      <c r="E27" s="33">
        <v>5</v>
      </c>
      <c r="F27" s="33">
        <v>5</v>
      </c>
      <c r="G27" s="33">
        <v>5</v>
      </c>
      <c r="H27" s="33">
        <v>5</v>
      </c>
      <c r="I27" s="33">
        <v>5</v>
      </c>
      <c r="J27" s="33">
        <f t="shared" si="0"/>
        <v>36</v>
      </c>
      <c r="K27" s="38">
        <f t="shared" si="1"/>
        <v>4.5</v>
      </c>
      <c r="L27" s="63" t="str">
        <f t="shared" si="2"/>
        <v>มากที่สุด</v>
      </c>
      <c r="M27" s="48"/>
    </row>
    <row r="28" spans="1:13" ht="18" customHeight="1" x14ac:dyDescent="0.5">
      <c r="A28" s="30">
        <v>26</v>
      </c>
      <c r="B28" s="33">
        <v>3</v>
      </c>
      <c r="C28" s="33">
        <v>4</v>
      </c>
      <c r="D28" s="33">
        <v>4</v>
      </c>
      <c r="E28" s="33">
        <v>5</v>
      </c>
      <c r="F28" s="33">
        <v>3</v>
      </c>
      <c r="G28" s="33">
        <v>4</v>
      </c>
      <c r="H28" s="33">
        <v>5</v>
      </c>
      <c r="I28" s="33">
        <v>4</v>
      </c>
      <c r="J28" s="33">
        <f t="shared" si="0"/>
        <v>32</v>
      </c>
      <c r="K28" s="38">
        <f t="shared" si="1"/>
        <v>4</v>
      </c>
      <c r="L28" s="63" t="str">
        <f t="shared" si="2"/>
        <v>มาก</v>
      </c>
      <c r="M28" s="48"/>
    </row>
    <row r="29" spans="1:13" ht="18" customHeight="1" x14ac:dyDescent="0.5">
      <c r="A29" s="30">
        <v>27</v>
      </c>
      <c r="B29" s="33">
        <v>1</v>
      </c>
      <c r="C29" s="33">
        <v>4</v>
      </c>
      <c r="D29" s="33">
        <v>4</v>
      </c>
      <c r="E29" s="33">
        <v>5</v>
      </c>
      <c r="F29" s="33">
        <v>3</v>
      </c>
      <c r="G29" s="33">
        <v>4</v>
      </c>
      <c r="H29" s="33">
        <v>5</v>
      </c>
      <c r="I29" s="33">
        <v>4</v>
      </c>
      <c r="J29" s="33">
        <f t="shared" si="0"/>
        <v>30</v>
      </c>
      <c r="K29" s="38">
        <f t="shared" si="1"/>
        <v>3.75</v>
      </c>
      <c r="L29" s="63" t="str">
        <f t="shared" si="2"/>
        <v>มาก</v>
      </c>
      <c r="M29" s="48"/>
    </row>
    <row r="30" spans="1:13" ht="18" customHeight="1" x14ac:dyDescent="0.5">
      <c r="A30" s="30">
        <v>28</v>
      </c>
      <c r="B30" s="33">
        <v>3</v>
      </c>
      <c r="C30" s="33">
        <v>4</v>
      </c>
      <c r="D30" s="33">
        <v>4</v>
      </c>
      <c r="E30" s="33">
        <v>5</v>
      </c>
      <c r="F30" s="33">
        <v>3</v>
      </c>
      <c r="G30" s="33">
        <v>4</v>
      </c>
      <c r="H30" s="33">
        <v>5</v>
      </c>
      <c r="I30" s="33">
        <v>4</v>
      </c>
      <c r="J30" s="33">
        <f t="shared" si="0"/>
        <v>32</v>
      </c>
      <c r="K30" s="38">
        <f t="shared" si="1"/>
        <v>4</v>
      </c>
      <c r="L30" s="63" t="str">
        <f t="shared" si="2"/>
        <v>มาก</v>
      </c>
    </row>
    <row r="31" spans="1:13" ht="18" customHeight="1" x14ac:dyDescent="0.5">
      <c r="A31" s="30">
        <v>29</v>
      </c>
      <c r="B31" s="33">
        <v>1</v>
      </c>
      <c r="C31" s="33">
        <v>4</v>
      </c>
      <c r="D31" s="33">
        <v>4</v>
      </c>
      <c r="E31" s="33">
        <v>5</v>
      </c>
      <c r="F31" s="33">
        <v>3</v>
      </c>
      <c r="G31" s="33">
        <v>4</v>
      </c>
      <c r="H31" s="33">
        <v>5</v>
      </c>
      <c r="I31" s="33">
        <v>4</v>
      </c>
      <c r="J31" s="33">
        <f t="shared" si="0"/>
        <v>30</v>
      </c>
      <c r="K31" s="38">
        <f t="shared" si="1"/>
        <v>3.75</v>
      </c>
      <c r="L31" s="63" t="str">
        <f t="shared" si="2"/>
        <v>มาก</v>
      </c>
    </row>
    <row r="32" spans="1:13" ht="18" customHeight="1" x14ac:dyDescent="0.5">
      <c r="A32" s="30">
        <v>30</v>
      </c>
      <c r="B32" s="33">
        <v>3</v>
      </c>
      <c r="C32" s="33">
        <v>4</v>
      </c>
      <c r="D32" s="33">
        <v>4</v>
      </c>
      <c r="E32" s="33">
        <v>5</v>
      </c>
      <c r="F32" s="33">
        <v>3</v>
      </c>
      <c r="G32" s="33">
        <v>4</v>
      </c>
      <c r="H32" s="33">
        <v>5</v>
      </c>
      <c r="I32" s="33">
        <v>4</v>
      </c>
      <c r="J32" s="33">
        <f t="shared" si="0"/>
        <v>32</v>
      </c>
      <c r="K32" s="38">
        <f t="shared" si="1"/>
        <v>4</v>
      </c>
      <c r="L32" s="63" t="str">
        <f t="shared" si="2"/>
        <v>มาก</v>
      </c>
    </row>
    <row r="33" spans="1:15" ht="18" customHeight="1" x14ac:dyDescent="0.5">
      <c r="A33" s="30">
        <v>31</v>
      </c>
      <c r="B33" s="33">
        <v>3</v>
      </c>
      <c r="C33" s="33">
        <v>4</v>
      </c>
      <c r="D33" s="33">
        <v>4</v>
      </c>
      <c r="E33" s="33">
        <v>5</v>
      </c>
      <c r="F33" s="33">
        <v>3</v>
      </c>
      <c r="G33" s="33">
        <v>4</v>
      </c>
      <c r="H33" s="33">
        <v>5</v>
      </c>
      <c r="I33" s="33">
        <v>4</v>
      </c>
      <c r="J33" s="33">
        <f t="shared" si="0"/>
        <v>32</v>
      </c>
      <c r="K33" s="38">
        <f t="shared" si="1"/>
        <v>4</v>
      </c>
      <c r="L33" s="63" t="str">
        <f t="shared" si="2"/>
        <v>มาก</v>
      </c>
    </row>
    <row r="34" spans="1:15" ht="18" customHeight="1" x14ac:dyDescent="0.5">
      <c r="A34" s="30">
        <v>32</v>
      </c>
      <c r="B34" s="33">
        <v>1</v>
      </c>
      <c r="C34" s="33">
        <v>4</v>
      </c>
      <c r="D34" s="33">
        <v>4</v>
      </c>
      <c r="E34" s="33">
        <v>5</v>
      </c>
      <c r="F34" s="33">
        <v>3</v>
      </c>
      <c r="G34" s="33">
        <v>4</v>
      </c>
      <c r="H34" s="33">
        <v>5</v>
      </c>
      <c r="I34" s="33">
        <v>4</v>
      </c>
      <c r="J34" s="33">
        <f t="shared" si="0"/>
        <v>30</v>
      </c>
      <c r="K34" s="38">
        <f t="shared" si="1"/>
        <v>3.75</v>
      </c>
      <c r="L34" s="63" t="str">
        <f t="shared" si="2"/>
        <v>มาก</v>
      </c>
    </row>
    <row r="35" spans="1:15" ht="18" customHeight="1" x14ac:dyDescent="0.5">
      <c r="A35" s="30">
        <v>33</v>
      </c>
      <c r="B35" s="33">
        <v>1</v>
      </c>
      <c r="C35" s="33">
        <v>2</v>
      </c>
      <c r="D35" s="33">
        <v>1</v>
      </c>
      <c r="E35" s="33">
        <v>2</v>
      </c>
      <c r="F35" s="33">
        <v>1</v>
      </c>
      <c r="G35" s="33">
        <v>2</v>
      </c>
      <c r="H35" s="33">
        <v>1</v>
      </c>
      <c r="I35" s="33">
        <v>1</v>
      </c>
      <c r="J35" s="33">
        <f t="shared" si="0"/>
        <v>11</v>
      </c>
      <c r="K35" s="38">
        <f t="shared" si="1"/>
        <v>1.375</v>
      </c>
      <c r="L35" s="63" t="str">
        <f t="shared" si="2"/>
        <v>น้อยที่สุด</v>
      </c>
    </row>
    <row r="36" spans="1:15" ht="18" customHeight="1" x14ac:dyDescent="0.5">
      <c r="A36" s="30">
        <v>34</v>
      </c>
      <c r="B36" s="33">
        <v>1</v>
      </c>
      <c r="C36" s="33">
        <v>2</v>
      </c>
      <c r="D36" s="33">
        <v>1</v>
      </c>
      <c r="E36" s="33">
        <v>2</v>
      </c>
      <c r="F36" s="33">
        <v>2</v>
      </c>
      <c r="G36" s="33">
        <v>2</v>
      </c>
      <c r="H36" s="33">
        <v>2</v>
      </c>
      <c r="I36" s="33">
        <v>1</v>
      </c>
      <c r="J36" s="33">
        <f t="shared" si="0"/>
        <v>13</v>
      </c>
      <c r="K36" s="38">
        <f t="shared" si="1"/>
        <v>1.625</v>
      </c>
      <c r="L36" s="63" t="str">
        <f t="shared" si="2"/>
        <v>น้อย</v>
      </c>
    </row>
    <row r="37" spans="1:15" ht="18" customHeight="1" x14ac:dyDescent="0.5">
      <c r="A37" s="30">
        <v>35</v>
      </c>
      <c r="B37" s="33">
        <v>1</v>
      </c>
      <c r="C37" s="33">
        <v>2</v>
      </c>
      <c r="D37" s="33">
        <v>1</v>
      </c>
      <c r="E37" s="33">
        <v>2</v>
      </c>
      <c r="F37" s="33">
        <v>2</v>
      </c>
      <c r="G37" s="33">
        <v>2</v>
      </c>
      <c r="H37" s="33">
        <v>2</v>
      </c>
      <c r="I37" s="33">
        <v>1</v>
      </c>
      <c r="J37" s="33">
        <f t="shared" si="0"/>
        <v>13</v>
      </c>
      <c r="K37" s="38">
        <f t="shared" si="1"/>
        <v>1.625</v>
      </c>
      <c r="L37" s="63" t="str">
        <f t="shared" si="2"/>
        <v>น้อย</v>
      </c>
    </row>
    <row r="38" spans="1:15" ht="18" customHeight="1" x14ac:dyDescent="0.5">
      <c r="A38" s="30">
        <v>36</v>
      </c>
      <c r="B38" s="33">
        <v>1</v>
      </c>
      <c r="C38" s="33">
        <v>4</v>
      </c>
      <c r="D38" s="33">
        <v>4</v>
      </c>
      <c r="E38" s="33">
        <v>5</v>
      </c>
      <c r="F38" s="33">
        <v>3</v>
      </c>
      <c r="G38" s="33">
        <v>4</v>
      </c>
      <c r="H38" s="33">
        <v>5</v>
      </c>
      <c r="I38" s="33">
        <v>4</v>
      </c>
      <c r="J38" s="33">
        <f t="shared" si="0"/>
        <v>30</v>
      </c>
      <c r="K38" s="38">
        <f t="shared" si="1"/>
        <v>3.75</v>
      </c>
      <c r="L38" s="63" t="str">
        <f t="shared" si="2"/>
        <v>มาก</v>
      </c>
    </row>
    <row r="39" spans="1:15" ht="18" customHeight="1" x14ac:dyDescent="0.5">
      <c r="A39" s="30">
        <v>37</v>
      </c>
      <c r="B39" s="33">
        <v>1</v>
      </c>
      <c r="C39" s="33">
        <v>4</v>
      </c>
      <c r="D39" s="33">
        <v>4</v>
      </c>
      <c r="E39" s="33">
        <v>5</v>
      </c>
      <c r="F39" s="33">
        <v>3</v>
      </c>
      <c r="G39" s="33">
        <v>4</v>
      </c>
      <c r="H39" s="33">
        <v>5</v>
      </c>
      <c r="I39" s="33">
        <v>4</v>
      </c>
      <c r="J39" s="33">
        <f t="shared" si="0"/>
        <v>30</v>
      </c>
      <c r="K39" s="38">
        <f t="shared" si="1"/>
        <v>3.75</v>
      </c>
      <c r="L39" s="63" t="str">
        <f t="shared" si="2"/>
        <v>มาก</v>
      </c>
    </row>
    <row r="40" spans="1:15" ht="18" customHeight="1" x14ac:dyDescent="0.5">
      <c r="A40" s="30">
        <v>38</v>
      </c>
      <c r="B40" s="33">
        <v>1</v>
      </c>
      <c r="C40" s="33">
        <v>4</v>
      </c>
      <c r="D40" s="33">
        <v>4</v>
      </c>
      <c r="E40" s="33">
        <v>5</v>
      </c>
      <c r="F40" s="33">
        <v>3</v>
      </c>
      <c r="G40" s="33">
        <v>4</v>
      </c>
      <c r="H40" s="33">
        <v>5</v>
      </c>
      <c r="I40" s="33">
        <v>4</v>
      </c>
      <c r="J40" s="33">
        <f t="shared" si="0"/>
        <v>30</v>
      </c>
      <c r="K40" s="38">
        <f t="shared" si="1"/>
        <v>3.75</v>
      </c>
      <c r="L40" s="63" t="str">
        <f t="shared" si="2"/>
        <v>มาก</v>
      </c>
    </row>
    <row r="41" spans="1:15" ht="18" customHeight="1" x14ac:dyDescent="0.5">
      <c r="A41" s="30">
        <v>39</v>
      </c>
      <c r="B41" s="33">
        <v>1</v>
      </c>
      <c r="C41" s="33">
        <v>2</v>
      </c>
      <c r="D41" s="33">
        <v>1</v>
      </c>
      <c r="E41" s="33">
        <v>2</v>
      </c>
      <c r="F41" s="33">
        <v>2</v>
      </c>
      <c r="G41" s="33">
        <v>2</v>
      </c>
      <c r="H41" s="33">
        <v>2</v>
      </c>
      <c r="I41" s="33">
        <v>1</v>
      </c>
      <c r="J41" s="33">
        <f t="shared" si="0"/>
        <v>13</v>
      </c>
      <c r="K41" s="38">
        <f t="shared" si="1"/>
        <v>1.625</v>
      </c>
      <c r="L41" s="63" t="str">
        <f t="shared" si="2"/>
        <v>น้อย</v>
      </c>
    </row>
    <row r="42" spans="1:15" ht="18" customHeight="1" x14ac:dyDescent="0.5">
      <c r="A42" s="30">
        <v>40</v>
      </c>
      <c r="B42" s="33">
        <v>1</v>
      </c>
      <c r="C42" s="33">
        <v>2</v>
      </c>
      <c r="D42" s="33">
        <v>1</v>
      </c>
      <c r="E42" s="33">
        <v>2</v>
      </c>
      <c r="F42" s="33">
        <v>2</v>
      </c>
      <c r="G42" s="33">
        <v>2</v>
      </c>
      <c r="H42" s="33">
        <v>2</v>
      </c>
      <c r="I42" s="33">
        <v>1</v>
      </c>
      <c r="J42" s="33">
        <f t="shared" si="0"/>
        <v>13</v>
      </c>
      <c r="K42" s="38">
        <f t="shared" si="1"/>
        <v>1.625</v>
      </c>
      <c r="L42" s="63" t="str">
        <f t="shared" si="2"/>
        <v>น้อย</v>
      </c>
    </row>
    <row r="43" spans="1:15" ht="18" customHeight="1" x14ac:dyDescent="0.5">
      <c r="A43" s="30" t="s">
        <v>10</v>
      </c>
      <c r="B43" s="33">
        <f>SUM(B3:B42)</f>
        <v>58</v>
      </c>
      <c r="C43" s="33">
        <f>SUM(C3:C42)</f>
        <v>137</v>
      </c>
      <c r="D43" s="33">
        <f t="shared" ref="D43:I43" si="3">SUM(D3:D42)</f>
        <v>123</v>
      </c>
      <c r="E43" s="33">
        <f t="shared" si="3"/>
        <v>158</v>
      </c>
      <c r="F43" s="33">
        <f t="shared" si="3"/>
        <v>115</v>
      </c>
      <c r="G43" s="33">
        <f t="shared" si="3"/>
        <v>137</v>
      </c>
      <c r="H43" s="33">
        <f t="shared" si="3"/>
        <v>157</v>
      </c>
      <c r="I43" s="33">
        <f t="shared" si="3"/>
        <v>122</v>
      </c>
      <c r="J43" s="33">
        <f t="shared" si="0"/>
        <v>1007</v>
      </c>
      <c r="K43" s="61">
        <f>SUM(K3:K42)</f>
        <v>125.875</v>
      </c>
      <c r="N43" s="33"/>
      <c r="O43" s="33"/>
    </row>
    <row r="44" spans="1:15" ht="18" customHeight="1" x14ac:dyDescent="0.5">
      <c r="A44" s="30" t="s">
        <v>11</v>
      </c>
      <c r="B44" s="61">
        <f>AVERAGE(B3:B42)</f>
        <v>1.45</v>
      </c>
      <c r="C44" s="61">
        <f t="shared" ref="C44:K44" si="4">AVERAGE(C3:C42)</f>
        <v>3.4249999999999998</v>
      </c>
      <c r="D44" s="61">
        <f t="shared" si="4"/>
        <v>3.0750000000000002</v>
      </c>
      <c r="E44" s="61">
        <f t="shared" si="4"/>
        <v>3.95</v>
      </c>
      <c r="F44" s="61">
        <f t="shared" si="4"/>
        <v>2.875</v>
      </c>
      <c r="G44" s="61">
        <f t="shared" si="4"/>
        <v>3.4249999999999998</v>
      </c>
      <c r="H44" s="61">
        <f t="shared" si="4"/>
        <v>3.9249999999999998</v>
      </c>
      <c r="I44" s="61">
        <f t="shared" si="4"/>
        <v>3.05</v>
      </c>
      <c r="J44" s="33">
        <f t="shared" si="0"/>
        <v>25.175000000000001</v>
      </c>
      <c r="K44" s="61">
        <f t="shared" si="4"/>
        <v>3.1468750000000001</v>
      </c>
      <c r="L44" s="62"/>
      <c r="N44" s="61"/>
    </row>
    <row r="45" spans="1:15" s="43" customFormat="1" ht="18" customHeight="1" x14ac:dyDescent="0.5">
      <c r="A45" s="30" t="s">
        <v>8</v>
      </c>
      <c r="B45" s="64" t="str">
        <f>IF(B44&gt;=4.5,"มากที่สุด",IF(B44&gt;=3.5,"มาก",IF(B44&gt;=2.5,"ปานกลาง",IF(B44&gt;=1.5,"น้อย","น้อยที่สุด"))))</f>
        <v>น้อยที่สุด</v>
      </c>
      <c r="C45" s="64" t="str">
        <f t="shared" ref="C45:K45" si="5">IF(C44&gt;=4.5,"มากที่สุด",IF(C44&gt;=3.5,"มาก",IF(C44&gt;=2.5,"ปานกลาง",IF(C44&gt;=1.5,"น้อย","น้อยที่สุด"))))</f>
        <v>ปานกลาง</v>
      </c>
      <c r="D45" s="64" t="str">
        <f t="shared" si="5"/>
        <v>ปานกลาง</v>
      </c>
      <c r="E45" s="64" t="str">
        <f t="shared" si="5"/>
        <v>มาก</v>
      </c>
      <c r="F45" s="64" t="str">
        <f t="shared" si="5"/>
        <v>ปานกลาง</v>
      </c>
      <c r="G45" s="64" t="str">
        <f t="shared" si="5"/>
        <v>ปานกลาง</v>
      </c>
      <c r="H45" s="64" t="str">
        <f t="shared" si="5"/>
        <v>มาก</v>
      </c>
      <c r="I45" s="64" t="str">
        <f t="shared" si="5"/>
        <v>ปานกลาง</v>
      </c>
      <c r="J45" s="63"/>
      <c r="K45" s="64" t="str">
        <f t="shared" si="5"/>
        <v>ปานกลาง</v>
      </c>
      <c r="L45" s="60"/>
    </row>
    <row r="46" spans="1:15" s="43" customFormat="1" ht="18" customHeight="1" x14ac:dyDescent="0.5">
      <c r="A46" s="58"/>
      <c r="B46" s="42"/>
      <c r="C46" s="42"/>
      <c r="D46" s="42"/>
      <c r="E46" s="42"/>
      <c r="F46" s="42"/>
      <c r="G46" s="42"/>
      <c r="H46" s="42"/>
      <c r="I46" s="42"/>
      <c r="K46" s="59"/>
      <c r="L46" s="60"/>
    </row>
    <row r="47" spans="1:15" s="43" customFormat="1" ht="18" customHeight="1" x14ac:dyDescent="0.5">
      <c r="A47" s="58"/>
      <c r="B47" s="42"/>
      <c r="C47" s="42"/>
      <c r="D47" s="42"/>
      <c r="E47" s="42"/>
      <c r="F47" s="42"/>
      <c r="G47" s="42"/>
      <c r="H47" s="42"/>
      <c r="I47" s="42"/>
    </row>
    <row r="48" spans="1:15" s="43" customFormat="1" ht="25.15" customHeight="1" x14ac:dyDescent="0.5">
      <c r="A48" s="55" t="s">
        <v>22</v>
      </c>
      <c r="B48" s="46"/>
      <c r="C48" s="56"/>
      <c r="D48" s="56"/>
      <c r="E48" s="56"/>
      <c r="F48" s="56"/>
      <c r="G48" s="56"/>
      <c r="H48" s="56"/>
      <c r="I48" s="57">
        <f>COUNTIF(K3:K42,"&gt;3.50")</f>
        <v>26</v>
      </c>
      <c r="K48" s="44"/>
    </row>
    <row r="49" spans="1:13" s="43" customFormat="1" ht="18" customHeight="1" x14ac:dyDescent="0.5">
      <c r="A49" s="49" t="s">
        <v>20</v>
      </c>
      <c r="B49" s="51"/>
      <c r="C49" s="51"/>
      <c r="D49" s="51"/>
      <c r="E49" s="51"/>
      <c r="F49" s="51"/>
      <c r="G49" s="51"/>
      <c r="H49" s="51"/>
      <c r="I49" s="52">
        <f>100/COUNTIF(K3:K42,"&gt;0")*I48</f>
        <v>65</v>
      </c>
      <c r="K49" s="44"/>
    </row>
    <row r="50" spans="1:13" s="43" customFormat="1" ht="18" customHeight="1" x14ac:dyDescent="0.5">
      <c r="A50" s="49" t="s">
        <v>21</v>
      </c>
      <c r="B50" s="50"/>
      <c r="C50" s="50"/>
      <c r="D50" s="50"/>
      <c r="E50" s="50"/>
      <c r="F50" s="50"/>
      <c r="G50" s="50"/>
      <c r="H50" s="50"/>
      <c r="I50" s="30" t="str">
        <f>IF(I49&gt;=80,"5",IF(I49&gt;=70,"4",IF(I49&gt;=60,"3",IF(I49&gt;=50,"2","1"))))</f>
        <v>3</v>
      </c>
      <c r="K50" s="45"/>
    </row>
    <row r="51" spans="1:13" s="43" customFormat="1" ht="18" customHeight="1" x14ac:dyDescent="0.5">
      <c r="A51" s="54"/>
      <c r="B51" s="41"/>
      <c r="C51" s="41"/>
      <c r="D51" s="41"/>
      <c r="E51" s="41"/>
      <c r="F51" s="41"/>
      <c r="G51" s="41"/>
      <c r="H51" s="41"/>
      <c r="I51" s="40"/>
      <c r="K51" s="45"/>
    </row>
    <row r="52" spans="1:13" ht="24.75" customHeight="1" x14ac:dyDescent="0.5">
      <c r="A52" s="47"/>
      <c r="B52" s="72" t="s">
        <v>13</v>
      </c>
      <c r="C52" s="73"/>
      <c r="D52" s="73"/>
      <c r="E52" s="73"/>
      <c r="F52" s="73"/>
      <c r="G52" s="73"/>
      <c r="H52" s="73"/>
      <c r="I52" s="73"/>
      <c r="J52" s="43"/>
      <c r="K52" s="45"/>
    </row>
    <row r="53" spans="1:13" x14ac:dyDescent="0.5">
      <c r="A53" s="30" t="s">
        <v>12</v>
      </c>
      <c r="B53" s="34">
        <v>1</v>
      </c>
      <c r="C53" s="34">
        <v>2</v>
      </c>
      <c r="D53" s="34">
        <v>3</v>
      </c>
      <c r="E53" s="34">
        <v>4</v>
      </c>
      <c r="F53" s="34">
        <v>5</v>
      </c>
      <c r="G53" s="35">
        <v>6</v>
      </c>
      <c r="H53" s="35">
        <v>7</v>
      </c>
      <c r="I53" s="35">
        <v>8</v>
      </c>
      <c r="J53" s="70"/>
      <c r="K53" s="45"/>
    </row>
    <row r="54" spans="1:13" x14ac:dyDescent="0.5">
      <c r="A54" s="30">
        <v>5</v>
      </c>
      <c r="B54" s="33">
        <f>SUMIF(B3:B42,5)/5</f>
        <v>0</v>
      </c>
      <c r="C54" s="33">
        <f t="shared" ref="C54:I54" si="6">SUMIF(C3:C42,5)/5</f>
        <v>5</v>
      </c>
      <c r="D54" s="33">
        <f t="shared" si="6"/>
        <v>5</v>
      </c>
      <c r="E54" s="33">
        <f t="shared" si="6"/>
        <v>26</v>
      </c>
      <c r="F54" s="33">
        <f t="shared" si="6"/>
        <v>5</v>
      </c>
      <c r="G54" s="33">
        <f t="shared" si="6"/>
        <v>5</v>
      </c>
      <c r="H54" s="33">
        <f t="shared" si="6"/>
        <v>26</v>
      </c>
      <c r="I54" s="33">
        <f t="shared" si="6"/>
        <v>5</v>
      </c>
      <c r="J54" s="70"/>
      <c r="K54" s="45"/>
      <c r="M54" s="43"/>
    </row>
    <row r="55" spans="1:13" x14ac:dyDescent="0.5">
      <c r="A55" s="30">
        <v>4</v>
      </c>
      <c r="B55" s="33">
        <f>SUMIF(B3:B42,4)/4</f>
        <v>0</v>
      </c>
      <c r="C55" s="33">
        <f t="shared" ref="C55:I55" si="7">SUMIF(C3:C42,4)/4</f>
        <v>21</v>
      </c>
      <c r="D55" s="33">
        <f t="shared" si="7"/>
        <v>21</v>
      </c>
      <c r="E55" s="33">
        <f t="shared" si="7"/>
        <v>0</v>
      </c>
      <c r="F55" s="33">
        <f t="shared" si="7"/>
        <v>0</v>
      </c>
      <c r="G55" s="33">
        <f t="shared" si="7"/>
        <v>21</v>
      </c>
      <c r="H55" s="33">
        <f t="shared" si="7"/>
        <v>0</v>
      </c>
      <c r="I55" s="33">
        <f t="shared" si="7"/>
        <v>20</v>
      </c>
      <c r="J55" s="70"/>
      <c r="K55" s="45"/>
    </row>
    <row r="56" spans="1:13" x14ac:dyDescent="0.5">
      <c r="A56" s="30">
        <v>3</v>
      </c>
      <c r="B56" s="33">
        <f>SUMIF(B3:B42,3)/3</f>
        <v>4</v>
      </c>
      <c r="C56" s="33">
        <f t="shared" ref="C56:I56" si="8">SUMIF(C3:C42,3)/3</f>
        <v>0</v>
      </c>
      <c r="D56" s="33">
        <f t="shared" si="8"/>
        <v>0</v>
      </c>
      <c r="E56" s="33">
        <f t="shared" si="8"/>
        <v>0</v>
      </c>
      <c r="F56" s="33">
        <f t="shared" si="8"/>
        <v>21</v>
      </c>
      <c r="G56" s="33">
        <f t="shared" si="8"/>
        <v>0</v>
      </c>
      <c r="H56" s="33">
        <f t="shared" si="8"/>
        <v>0</v>
      </c>
      <c r="I56" s="33">
        <f t="shared" si="8"/>
        <v>1</v>
      </c>
      <c r="J56" s="70"/>
      <c r="K56" s="45"/>
    </row>
    <row r="57" spans="1:13" x14ac:dyDescent="0.5">
      <c r="A57" s="30">
        <v>2</v>
      </c>
      <c r="B57" s="33">
        <f>SUMIF(B3:B42,2)/2</f>
        <v>10</v>
      </c>
      <c r="C57" s="33">
        <f t="shared" ref="C57:I57" si="9">SUMIF(C3:C42,2)/2</f>
        <v>14</v>
      </c>
      <c r="D57" s="33">
        <f t="shared" si="9"/>
        <v>0</v>
      </c>
      <c r="E57" s="33">
        <f t="shared" si="9"/>
        <v>14</v>
      </c>
      <c r="F57" s="33">
        <f t="shared" si="9"/>
        <v>13</v>
      </c>
      <c r="G57" s="33">
        <f t="shared" si="9"/>
        <v>14</v>
      </c>
      <c r="H57" s="33">
        <f t="shared" si="9"/>
        <v>13</v>
      </c>
      <c r="I57" s="33">
        <f t="shared" si="9"/>
        <v>0</v>
      </c>
      <c r="J57" s="70"/>
      <c r="K57" s="45"/>
    </row>
    <row r="58" spans="1:13" x14ac:dyDescent="0.5">
      <c r="A58" s="30">
        <v>1</v>
      </c>
      <c r="B58" s="33">
        <f>SUMIF(B3:B42,1)/1</f>
        <v>26</v>
      </c>
      <c r="C58" s="33">
        <f t="shared" ref="C58:I58" si="10">SUMIF(C3:C42,1)/1</f>
        <v>0</v>
      </c>
      <c r="D58" s="33">
        <f t="shared" si="10"/>
        <v>14</v>
      </c>
      <c r="E58" s="33">
        <f t="shared" si="10"/>
        <v>0</v>
      </c>
      <c r="F58" s="33">
        <f t="shared" si="10"/>
        <v>1</v>
      </c>
      <c r="G58" s="33">
        <f t="shared" si="10"/>
        <v>0</v>
      </c>
      <c r="H58" s="33">
        <f t="shared" si="10"/>
        <v>1</v>
      </c>
      <c r="I58" s="33">
        <f t="shared" si="10"/>
        <v>14</v>
      </c>
      <c r="J58" s="70"/>
      <c r="K58" s="45"/>
    </row>
  </sheetData>
  <mergeCells count="3">
    <mergeCell ref="B1:I1"/>
    <mergeCell ref="B52:I52"/>
    <mergeCell ref="J1:L1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Q17"/>
  <sheetViews>
    <sheetView topLeftCell="A13" workbookViewId="0">
      <selection activeCell="P17" sqref="P17"/>
    </sheetView>
  </sheetViews>
  <sheetFormatPr defaultRowHeight="23.25" x14ac:dyDescent="0.5"/>
  <cols>
    <col min="1" max="1" width="6.28515625" customWidth="1"/>
    <col min="2" max="2" width="43.42578125" customWidth="1"/>
    <col min="3" max="7" width="4.140625" customWidth="1"/>
    <col min="8" max="8" width="7.5703125" style="1" customWidth="1"/>
    <col min="9" max="10" width="7.5703125" customWidth="1"/>
    <col min="11" max="11" width="5.5703125" customWidth="1"/>
    <col min="12" max="12" width="9.5703125" bestFit="1" customWidth="1"/>
    <col min="13" max="13" width="12.140625" customWidth="1"/>
    <col min="14" max="14" width="22.85546875" customWidth="1"/>
    <col min="15" max="16" width="9.140625" style="2" customWidth="1"/>
    <col min="17" max="17" width="24.42578125" customWidth="1"/>
    <col min="20" max="20" width="9.140625" customWidth="1"/>
  </cols>
  <sheetData>
    <row r="2" spans="1:17" x14ac:dyDescent="0.5">
      <c r="A2" s="15" t="s">
        <v>17</v>
      </c>
      <c r="B2" s="15"/>
    </row>
    <row r="3" spans="1:17" x14ac:dyDescent="0.5">
      <c r="A3" s="15"/>
      <c r="B3" s="15" t="s">
        <v>18</v>
      </c>
    </row>
    <row r="4" spans="1:17" ht="11.25" customHeight="1" x14ac:dyDescent="0.5"/>
    <row r="5" spans="1:17" x14ac:dyDescent="0.5">
      <c r="A5" s="79" t="s">
        <v>15</v>
      </c>
      <c r="B5" s="80"/>
      <c r="C5" s="16" t="s">
        <v>16</v>
      </c>
      <c r="D5" s="16"/>
      <c r="E5" s="16"/>
      <c r="F5" s="16"/>
      <c r="G5" s="16"/>
      <c r="H5" s="17" t="s">
        <v>0</v>
      </c>
      <c r="I5" s="18"/>
      <c r="J5" s="19"/>
      <c r="K5" s="77" t="s">
        <v>1</v>
      </c>
      <c r="L5" s="77" t="s">
        <v>2</v>
      </c>
    </row>
    <row r="6" spans="1:17" ht="26.25" thickBot="1" x14ac:dyDescent="0.55000000000000004">
      <c r="A6" s="81"/>
      <c r="B6" s="82"/>
      <c r="C6" s="20">
        <v>5</v>
      </c>
      <c r="D6" s="21">
        <v>4</v>
      </c>
      <c r="E6" s="21">
        <v>3</v>
      </c>
      <c r="F6" s="21">
        <v>2</v>
      </c>
      <c r="G6" s="21">
        <v>1</v>
      </c>
      <c r="H6" s="22" t="s">
        <v>3</v>
      </c>
      <c r="I6" s="3" t="s">
        <v>4</v>
      </c>
      <c r="J6" s="22"/>
      <c r="K6" s="78"/>
      <c r="L6" s="78"/>
      <c r="M6" s="4" t="s">
        <v>6</v>
      </c>
      <c r="N6" s="5" t="s">
        <v>7</v>
      </c>
      <c r="O6" s="6"/>
      <c r="P6" s="6"/>
    </row>
    <row r="7" spans="1:17" ht="24" thickBot="1" x14ac:dyDescent="0.55000000000000004">
      <c r="A7" s="36">
        <v>1</v>
      </c>
      <c r="B7" s="67" t="s">
        <v>23</v>
      </c>
      <c r="C7" s="23">
        <f>กรอกผลแบบประเมิน!B54</f>
        <v>0</v>
      </c>
      <c r="D7" s="23">
        <f>กรอกผลแบบประเมิน!B55</f>
        <v>0</v>
      </c>
      <c r="E7" s="23">
        <f>กรอกผลแบบประเมิน!B56</f>
        <v>4</v>
      </c>
      <c r="F7" s="23">
        <f>กรอกผลแบบประเมิน!B57</f>
        <v>10</v>
      </c>
      <c r="G7" s="23">
        <f>กรอกผลแบบประเมิน!B58</f>
        <v>26</v>
      </c>
      <c r="H7" s="23">
        <f t="shared" ref="H7:H14" si="0">SUM(C7:G7)</f>
        <v>40</v>
      </c>
      <c r="I7" s="24">
        <f t="shared" ref="I7:I14" si="1">SUMPRODUCT($C$6:$G$6,C7:G7)</f>
        <v>58</v>
      </c>
      <c r="J7" s="25">
        <f t="shared" ref="J7:J14" si="2">(I7/H7)</f>
        <v>1.45</v>
      </c>
      <c r="K7" s="25">
        <f t="shared" ref="K7:K14" si="3">SQRT((O7-P7)/(SUM(C7:G7)*(SUM(C7:G7)-1)))</f>
        <v>0.67747646377889681</v>
      </c>
      <c r="L7" s="25" t="str">
        <f>IF(J7&gt;=4.5,"มากที่สุด",IF(J7&gt;=3.5,"มาก",IF(J7&gt;=2.5,"ปานกลาง",IF(J7&gt;=1.5,"น้อย","น้อยที่สุด"))))</f>
        <v>น้อยที่สุด</v>
      </c>
      <c r="M7" s="7">
        <f t="shared" ref="M7:M14" si="4">C7*($C$6-J7)^2+D7*($D$6-J7)^2+E7*($E$6-J7)^2+F7*($F$6-J7)^2+G7*($G$6-J7)^2</f>
        <v>17.899999999999999</v>
      </c>
      <c r="N7" s="7">
        <f t="shared" ref="N7:N14" si="5">SQRT(M7/(H7-1))</f>
        <v>0.67747646377889681</v>
      </c>
      <c r="O7" s="6">
        <f t="shared" ref="O7:O14" si="6">SUM(C7:G7)*SUM($C$6^2*C7,$D$6^2*D7,$E$6^2*E7,$F$6^2*F7,$G$6^2*G7)</f>
        <v>4080</v>
      </c>
      <c r="P7" s="8">
        <f t="shared" ref="P7:P14" si="7">I7^2</f>
        <v>3364</v>
      </c>
    </row>
    <row r="8" spans="1:17" ht="24" thickBot="1" x14ac:dyDescent="0.55000000000000004">
      <c r="A8" s="36">
        <v>2</v>
      </c>
      <c r="B8" s="68" t="s">
        <v>24</v>
      </c>
      <c r="C8" s="23">
        <f>กรอกผลแบบประเมิน!C54</f>
        <v>5</v>
      </c>
      <c r="D8" s="23">
        <f>กรอกผลแบบประเมิน!C55</f>
        <v>21</v>
      </c>
      <c r="E8" s="23">
        <f>กรอกผลแบบประเมิน!C56</f>
        <v>0</v>
      </c>
      <c r="F8" s="23">
        <f>กรอกผลแบบประเมิน!C57</f>
        <v>14</v>
      </c>
      <c r="G8" s="23">
        <f>กรอกผลแบบประเมิน!C58</f>
        <v>0</v>
      </c>
      <c r="H8" s="23">
        <f t="shared" si="0"/>
        <v>40</v>
      </c>
      <c r="I8" s="24">
        <f t="shared" si="1"/>
        <v>137</v>
      </c>
      <c r="J8" s="25">
        <f t="shared" si="2"/>
        <v>3.4249999999999998</v>
      </c>
      <c r="K8" s="25">
        <f t="shared" si="3"/>
        <v>1.1067971810589328</v>
      </c>
      <c r="L8" s="25" t="str">
        <f t="shared" ref="L8:L15" si="8">IF(J8&gt;=4.5,"มากที่สุด",IF(J8&gt;=3.5,"มาก",IF(J8&gt;=2.5,"ปานกลาง",IF(J8&gt;=1.5,"น้อย","น้อยที่สุด"))))</f>
        <v>ปานกลาง</v>
      </c>
      <c r="M8" s="7">
        <f>C8*($C$6-J8)^2+D8*($D$6-J8)^2+E8*($E$6-J8)^2+F8*($F$6-J8)^2+G8*($G$6-J8)^2</f>
        <v>47.775000000000006</v>
      </c>
      <c r="N8" s="7">
        <f t="shared" si="5"/>
        <v>1.1067971810589328</v>
      </c>
      <c r="O8" s="6">
        <f>SUM(C8:G8)*SUM($C$6^2*C8,$D$6^2*D8,$E$6^2*E8,$F$6^2*F8,$G$6^2*G8)</f>
        <v>20680</v>
      </c>
      <c r="P8" s="8">
        <f t="shared" si="7"/>
        <v>18769</v>
      </c>
    </row>
    <row r="9" spans="1:17" ht="24" thickBot="1" x14ac:dyDescent="0.55000000000000004">
      <c r="A9" s="36">
        <v>3</v>
      </c>
      <c r="B9" s="68" t="s">
        <v>25</v>
      </c>
      <c r="C9" s="23">
        <f>กรอกผลแบบประเมิน!D54</f>
        <v>5</v>
      </c>
      <c r="D9" s="23">
        <f>กรอกผลแบบประเมิน!D55</f>
        <v>21</v>
      </c>
      <c r="E9" s="23">
        <f>กรอกผลแบบประเมิน!D56</f>
        <v>0</v>
      </c>
      <c r="F9" s="23">
        <f>กรอกผลแบบประเมิน!D57</f>
        <v>0</v>
      </c>
      <c r="G9" s="23">
        <f>กรอกผลแบบประเมิน!D58</f>
        <v>14</v>
      </c>
      <c r="H9" s="23">
        <f t="shared" si="0"/>
        <v>40</v>
      </c>
      <c r="I9" s="24">
        <f t="shared" si="1"/>
        <v>123</v>
      </c>
      <c r="J9" s="25">
        <f t="shared" si="2"/>
        <v>3.0750000000000002</v>
      </c>
      <c r="K9" s="25">
        <f t="shared" si="3"/>
        <v>1.5752492680240344</v>
      </c>
      <c r="L9" s="25" t="str">
        <f t="shared" si="8"/>
        <v>ปานกลาง</v>
      </c>
      <c r="M9" s="7">
        <f t="shared" si="4"/>
        <v>96.775000000000006</v>
      </c>
      <c r="N9" s="7">
        <f t="shared" si="5"/>
        <v>1.5752492680240344</v>
      </c>
      <c r="O9" s="6">
        <f t="shared" si="6"/>
        <v>19000</v>
      </c>
      <c r="P9" s="8">
        <f t="shared" si="7"/>
        <v>15129</v>
      </c>
    </row>
    <row r="10" spans="1:17" ht="24" thickBot="1" x14ac:dyDescent="0.55000000000000004">
      <c r="A10" s="36">
        <v>4</v>
      </c>
      <c r="B10" s="68" t="s">
        <v>26</v>
      </c>
      <c r="C10" s="23">
        <f>กรอกผลแบบประเมิน!E54</f>
        <v>26</v>
      </c>
      <c r="D10" s="23">
        <f>กรอกผลแบบประเมิน!E55</f>
        <v>0</v>
      </c>
      <c r="E10" s="23">
        <f>กรอกผลแบบประเมิน!E56</f>
        <v>0</v>
      </c>
      <c r="F10" s="23">
        <f>กรอกผลแบบประเมิน!E57</f>
        <v>14</v>
      </c>
      <c r="G10" s="23">
        <f>กรอกผลแบบประเมิน!E58</f>
        <v>0</v>
      </c>
      <c r="H10" s="23">
        <f t="shared" si="0"/>
        <v>40</v>
      </c>
      <c r="I10" s="24">
        <f t="shared" si="1"/>
        <v>158</v>
      </c>
      <c r="J10" s="25">
        <f t="shared" si="2"/>
        <v>3.95</v>
      </c>
      <c r="K10" s="25">
        <f t="shared" si="3"/>
        <v>1.4491376746189439</v>
      </c>
      <c r="L10" s="25" t="str">
        <f t="shared" si="8"/>
        <v>มาก</v>
      </c>
      <c r="M10" s="7">
        <f t="shared" si="4"/>
        <v>81.899999999999991</v>
      </c>
      <c r="N10" s="7">
        <f t="shared" si="5"/>
        <v>1.4491376746189437</v>
      </c>
      <c r="O10" s="6">
        <f t="shared" si="6"/>
        <v>28240</v>
      </c>
      <c r="P10" s="8">
        <f t="shared" si="7"/>
        <v>24964</v>
      </c>
    </row>
    <row r="11" spans="1:17" ht="24" thickBot="1" x14ac:dyDescent="0.55000000000000004">
      <c r="A11" s="36">
        <v>5</v>
      </c>
      <c r="B11" s="68" t="s">
        <v>27</v>
      </c>
      <c r="C11" s="23">
        <f>กรอกผลแบบประเมิน!F54</f>
        <v>5</v>
      </c>
      <c r="D11" s="23">
        <f>กรอกผลแบบประเมิน!F55</f>
        <v>0</v>
      </c>
      <c r="E11" s="23">
        <f>กรอกผลแบบประเมิน!F56</f>
        <v>21</v>
      </c>
      <c r="F11" s="23">
        <f>กรอกผลแบบประเมิน!F57</f>
        <v>13</v>
      </c>
      <c r="G11" s="23">
        <f>กรอกผลแบบประเมิน!F58</f>
        <v>1</v>
      </c>
      <c r="H11" s="23">
        <f t="shared" si="0"/>
        <v>40</v>
      </c>
      <c r="I11" s="24">
        <f t="shared" si="1"/>
        <v>115</v>
      </c>
      <c r="J11" s="25">
        <f t="shared" si="2"/>
        <v>2.875</v>
      </c>
      <c r="K11" s="25">
        <f t="shared" si="3"/>
        <v>0.96575996380690154</v>
      </c>
      <c r="L11" s="65" t="str">
        <f t="shared" si="8"/>
        <v>ปานกลาง</v>
      </c>
      <c r="M11" s="7">
        <f t="shared" si="4"/>
        <v>36.375</v>
      </c>
      <c r="N11" s="7">
        <f t="shared" si="5"/>
        <v>0.96575996380690154</v>
      </c>
      <c r="O11" s="6">
        <f t="shared" si="6"/>
        <v>14680</v>
      </c>
      <c r="P11" s="8">
        <f t="shared" si="7"/>
        <v>13225</v>
      </c>
    </row>
    <row r="12" spans="1:17" ht="24" thickBot="1" x14ac:dyDescent="0.55000000000000004">
      <c r="A12" s="36">
        <v>6</v>
      </c>
      <c r="B12" s="68" t="s">
        <v>28</v>
      </c>
      <c r="C12" s="23">
        <f>กรอกผลแบบประเมิน!G54</f>
        <v>5</v>
      </c>
      <c r="D12" s="23">
        <f>กรอกผลแบบประเมิน!G55</f>
        <v>21</v>
      </c>
      <c r="E12" s="23">
        <f>กรอกผลแบบประเมิน!G56</f>
        <v>0</v>
      </c>
      <c r="F12" s="23">
        <f>กรอกผลแบบประเมิน!G57</f>
        <v>14</v>
      </c>
      <c r="G12" s="23">
        <f>กรอกผลแบบประเมิน!G58</f>
        <v>0</v>
      </c>
      <c r="H12" s="23">
        <f t="shared" si="0"/>
        <v>40</v>
      </c>
      <c r="I12" s="24">
        <f t="shared" si="1"/>
        <v>137</v>
      </c>
      <c r="J12" s="25">
        <f t="shared" si="2"/>
        <v>3.4249999999999998</v>
      </c>
      <c r="K12" s="25">
        <f t="shared" si="3"/>
        <v>1.1067971810589328</v>
      </c>
      <c r="L12" s="25" t="str">
        <f t="shared" si="8"/>
        <v>ปานกลาง</v>
      </c>
      <c r="M12" s="7">
        <f t="shared" si="4"/>
        <v>47.775000000000006</v>
      </c>
      <c r="N12" s="7">
        <f t="shared" si="5"/>
        <v>1.1067971810589328</v>
      </c>
      <c r="O12" s="6">
        <f t="shared" si="6"/>
        <v>20680</v>
      </c>
      <c r="P12" s="8">
        <f t="shared" si="7"/>
        <v>18769</v>
      </c>
    </row>
    <row r="13" spans="1:17" ht="24" thickBot="1" x14ac:dyDescent="0.55000000000000004">
      <c r="A13" s="36">
        <v>7</v>
      </c>
      <c r="B13" s="68" t="s">
        <v>29</v>
      </c>
      <c r="C13" s="23">
        <f>กรอกผลแบบประเมิน!H54</f>
        <v>26</v>
      </c>
      <c r="D13" s="23">
        <f>กรอกผลแบบประเมิน!H55</f>
        <v>0</v>
      </c>
      <c r="E13" s="23">
        <f>กรอกผลแบบประเมิน!H56</f>
        <v>0</v>
      </c>
      <c r="F13" s="23">
        <f>กรอกผลแบบประเมิน!H57</f>
        <v>13</v>
      </c>
      <c r="G13" s="23">
        <f>กรอกผลแบบประเมิน!H58</f>
        <v>1</v>
      </c>
      <c r="H13" s="23">
        <f t="shared" si="0"/>
        <v>40</v>
      </c>
      <c r="I13" s="24">
        <f t="shared" si="1"/>
        <v>157</v>
      </c>
      <c r="J13" s="25">
        <f t="shared" si="2"/>
        <v>3.9249999999999998</v>
      </c>
      <c r="K13" s="25">
        <f t="shared" si="3"/>
        <v>1.4916433890176297</v>
      </c>
      <c r="L13" s="25" t="str">
        <f t="shared" si="8"/>
        <v>มาก</v>
      </c>
      <c r="M13" s="7">
        <f t="shared" si="4"/>
        <v>86.775000000000006</v>
      </c>
      <c r="N13" s="7">
        <f t="shared" si="5"/>
        <v>1.4916433890176297</v>
      </c>
      <c r="O13" s="6">
        <f t="shared" si="6"/>
        <v>28120</v>
      </c>
      <c r="P13" s="8">
        <f t="shared" si="7"/>
        <v>24649</v>
      </c>
    </row>
    <row r="14" spans="1:17" ht="42.75" thickBot="1" x14ac:dyDescent="0.55000000000000004">
      <c r="A14" s="36">
        <v>8</v>
      </c>
      <c r="B14" s="68" t="s">
        <v>30</v>
      </c>
      <c r="C14" s="23">
        <f>กรอกผลแบบประเมิน!I54</f>
        <v>5</v>
      </c>
      <c r="D14" s="23">
        <f>กรอกผลแบบประเมิน!I55</f>
        <v>20</v>
      </c>
      <c r="E14" s="23">
        <f>กรอกผลแบบประเมิน!I56</f>
        <v>1</v>
      </c>
      <c r="F14" s="23">
        <f>กรอกผลแบบประเมิน!I57</f>
        <v>0</v>
      </c>
      <c r="G14" s="23">
        <f>กรอกผลแบบประเมิน!I58</f>
        <v>14</v>
      </c>
      <c r="H14" s="23">
        <f t="shared" si="0"/>
        <v>40</v>
      </c>
      <c r="I14" s="24">
        <f t="shared" si="1"/>
        <v>122</v>
      </c>
      <c r="J14" s="25">
        <f t="shared" si="2"/>
        <v>3.05</v>
      </c>
      <c r="K14" s="25">
        <f t="shared" si="3"/>
        <v>1.5681117176318653</v>
      </c>
      <c r="L14" s="25" t="str">
        <f t="shared" si="8"/>
        <v>ปานกลาง</v>
      </c>
      <c r="M14" s="7">
        <f t="shared" si="4"/>
        <v>95.9</v>
      </c>
      <c r="N14" s="7">
        <f t="shared" si="5"/>
        <v>1.5681117176318653</v>
      </c>
      <c r="O14" s="6">
        <f t="shared" si="6"/>
        <v>18720</v>
      </c>
      <c r="P14" s="8">
        <f t="shared" si="7"/>
        <v>14884</v>
      </c>
    </row>
    <row r="15" spans="1:17" x14ac:dyDescent="0.5">
      <c r="A15" s="29"/>
      <c r="B15" s="28" t="s">
        <v>5</v>
      </c>
      <c r="C15" s="26"/>
      <c r="D15" s="26"/>
      <c r="E15" s="26"/>
      <c r="F15" s="26"/>
      <c r="G15" s="26"/>
      <c r="H15" s="26"/>
      <c r="I15" s="26"/>
      <c r="J15" s="27">
        <f>AVERAGE(J7:J14)</f>
        <v>3.1468750000000001</v>
      </c>
      <c r="K15" s="27">
        <f>AVERAGE(K7:K14)</f>
        <v>1.2426216048745171</v>
      </c>
      <c r="L15" s="66" t="str">
        <f t="shared" si="8"/>
        <v>ปานกลาง</v>
      </c>
      <c r="M15" s="9"/>
      <c r="N15" s="9"/>
      <c r="Q15" s="7"/>
    </row>
    <row r="16" spans="1:17" ht="11.45" customHeight="1" x14ac:dyDescent="0.5">
      <c r="A16" s="10"/>
      <c r="B16" s="10"/>
      <c r="C16" s="11"/>
      <c r="D16" s="11"/>
      <c r="E16" s="11"/>
      <c r="F16" s="11"/>
      <c r="G16" s="11"/>
      <c r="H16" s="12"/>
      <c r="I16" s="11"/>
      <c r="J16" s="11"/>
      <c r="K16" s="11"/>
      <c r="L16" s="11"/>
      <c r="M16" s="9"/>
    </row>
    <row r="17" spans="1:12" x14ac:dyDescent="0.5">
      <c r="A17" s="14"/>
      <c r="B17" s="10"/>
      <c r="C17" s="10"/>
      <c r="D17" s="10"/>
      <c r="E17" s="10"/>
      <c r="F17" s="10"/>
      <c r="G17" s="10"/>
      <c r="H17" s="13"/>
      <c r="I17" s="10"/>
      <c r="J17" s="69"/>
      <c r="K17" s="69"/>
      <c r="L17" s="10"/>
    </row>
  </sheetData>
  <mergeCells count="3">
    <mergeCell ref="K5:K6"/>
    <mergeCell ref="L5:L6"/>
    <mergeCell ref="A5:B6"/>
  </mergeCells>
  <phoneticPr fontId="1" type="noConversion"/>
  <printOptions horizontalCentered="1"/>
  <pageMargins left="0.59055118110236227" right="0" top="0.78740157480314965" bottom="0.59055118110236227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2049" r:id="rId4">
          <objectPr defaultSize="0" r:id="rId5">
            <anchor moveWithCells="1">
              <from>
                <xdr:col>9</xdr:col>
                <xdr:colOff>133350</xdr:colOff>
                <xdr:row>4</xdr:row>
                <xdr:rowOff>190500</xdr:rowOff>
              </from>
              <to>
                <xdr:col>9</xdr:col>
                <xdr:colOff>295275</xdr:colOff>
                <xdr:row>5</xdr:row>
                <xdr:rowOff>85725</xdr:rowOff>
              </to>
            </anchor>
          </objectPr>
        </oleObject>
      </mc:Choice>
      <mc:Fallback>
        <oleObject progId="Equation.3" shapeId="2049" r:id="rId4"/>
      </mc:Fallback>
    </mc:AlternateContent>
    <mc:AlternateContent xmlns:mc="http://schemas.openxmlformats.org/markup-compatibility/2006">
      <mc:Choice Requires="x14">
        <oleObject progId="Equation.3" shapeId="2050" r:id="rId6">
          <objectPr defaultSize="0" r:id="rId7">
            <anchor moveWithCells="1">
              <from>
                <xdr:col>12</xdr:col>
                <xdr:colOff>476250</xdr:colOff>
                <xdr:row>5</xdr:row>
                <xdr:rowOff>66675</xdr:rowOff>
              </from>
              <to>
                <xdr:col>12</xdr:col>
                <xdr:colOff>638175</xdr:colOff>
                <xdr:row>5</xdr:row>
                <xdr:rowOff>257175</xdr:rowOff>
              </to>
            </anchor>
          </objectPr>
        </oleObject>
      </mc:Choice>
      <mc:Fallback>
        <oleObject progId="Equation.3" shapeId="2050" r:id="rId6"/>
      </mc:Fallback>
    </mc:AlternateContent>
    <mc:AlternateContent xmlns:mc="http://schemas.openxmlformats.org/markup-compatibility/2006">
      <mc:Choice Requires="x14">
        <oleObject progId="Equation.3" shapeId="2051" r:id="rId8">
          <objectPr defaultSize="0" r:id="rId7">
            <anchor moveWithCells="1">
              <from>
                <xdr:col>13</xdr:col>
                <xdr:colOff>800100</xdr:colOff>
                <xdr:row>5</xdr:row>
                <xdr:rowOff>66675</xdr:rowOff>
              </from>
              <to>
                <xdr:col>13</xdr:col>
                <xdr:colOff>962025</xdr:colOff>
                <xdr:row>5</xdr:row>
                <xdr:rowOff>257175</xdr:rowOff>
              </to>
            </anchor>
          </objectPr>
        </oleObject>
      </mc:Choice>
      <mc:Fallback>
        <oleObject progId="Equation.3" shapeId="2051" r:id="rId8"/>
      </mc:Fallback>
    </mc:AlternateContent>
    <mc:AlternateContent xmlns:mc="http://schemas.openxmlformats.org/markup-compatibility/2006">
      <mc:Choice Requires="x14">
        <oleObject progId="Equation.3" shapeId="2052" r:id="rId9">
          <objectPr defaultSize="0" r:id="rId10">
            <anchor moveWithCells="1">
              <from>
                <xdr:col>14</xdr:col>
                <xdr:colOff>28575</xdr:colOff>
                <xdr:row>5</xdr:row>
                <xdr:rowOff>57150</xdr:rowOff>
              </from>
              <to>
                <xdr:col>14</xdr:col>
                <xdr:colOff>590550</xdr:colOff>
                <xdr:row>5</xdr:row>
                <xdr:rowOff>304800</xdr:rowOff>
              </to>
            </anchor>
          </objectPr>
        </oleObject>
      </mc:Choice>
      <mc:Fallback>
        <oleObject progId="Equation.3" shapeId="2052" r:id="rId9"/>
      </mc:Fallback>
    </mc:AlternateContent>
    <mc:AlternateContent xmlns:mc="http://schemas.openxmlformats.org/markup-compatibility/2006">
      <mc:Choice Requires="x14">
        <oleObject progId="Equation.3" shapeId="2053" r:id="rId11">
          <objectPr defaultSize="0" r:id="rId12">
            <anchor moveWithCells="1">
              <from>
                <xdr:col>15</xdr:col>
                <xdr:colOff>57150</xdr:colOff>
                <xdr:row>5</xdr:row>
                <xdr:rowOff>38100</xdr:rowOff>
              </from>
              <to>
                <xdr:col>15</xdr:col>
                <xdr:colOff>552450</xdr:colOff>
                <xdr:row>5</xdr:row>
                <xdr:rowOff>295275</xdr:rowOff>
              </to>
            </anchor>
          </objectPr>
        </oleObject>
      </mc:Choice>
      <mc:Fallback>
        <oleObject progId="Equation.3" shapeId="2053" r:id="rId11"/>
      </mc:Fallback>
    </mc:AlternateContent>
    <mc:AlternateContent xmlns:mc="http://schemas.openxmlformats.org/markup-compatibility/2006">
      <mc:Choice Requires="x14">
        <oleObject progId="Equation.3" shapeId="2054" r:id="rId13">
          <objectPr defaultSize="0" autoPict="0" r:id="rId14">
            <anchor moveWithCells="1">
              <from>
                <xdr:col>16</xdr:col>
                <xdr:colOff>200025</xdr:colOff>
                <xdr:row>1</xdr:row>
                <xdr:rowOff>257175</xdr:rowOff>
              </from>
              <to>
                <xdr:col>16</xdr:col>
                <xdr:colOff>1400175</xdr:colOff>
                <xdr:row>3</xdr:row>
                <xdr:rowOff>0</xdr:rowOff>
              </to>
            </anchor>
          </objectPr>
        </oleObject>
      </mc:Choice>
      <mc:Fallback>
        <oleObject progId="Equation.3" shapeId="2054" r:id="rId1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2" sqref="M12"/>
    </sheetView>
  </sheetViews>
  <sheetFormatPr defaultRowHeight="23.25" x14ac:dyDescent="0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กรอกผลแบบประเมิน</vt:lpstr>
      <vt:lpstr>ความคิดเห็น ผู้ตอบ</vt:lpstr>
      <vt:lpstr>Sheet1</vt:lpstr>
      <vt:lpstr>'ความคิดเห็น ผู้ตอบ'!Print_Area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2010-08-29T09:32:26Z</dcterms:created>
  <dcterms:modified xsi:type="dcterms:W3CDTF">2021-04-21T02:21:13Z</dcterms:modified>
</cp:coreProperties>
</file>